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195" windowHeight="10290" firstSheet="1" activeTab="1"/>
  </bookViews>
  <sheets>
    <sheet name="Geçici Yolluk Bildirimi" sheetId="1" state="hidden" r:id="rId1"/>
    <sheet name="VERİ GİRİŞİ" sheetId="2" r:id="rId2"/>
    <sheet name="MAAŞ NAKİL" sheetId="3" state="hidden" r:id="rId3"/>
    <sheet name="TAM YOLLUK" sheetId="4" r:id="rId4"/>
    <sheet name="YARIM YOLLUK" sheetId="5" r:id="rId5"/>
    <sheet name="EMEKLİ YOLLUK" sheetId="6" r:id="rId6"/>
    <sheet name="Sayfa3" sheetId="7" state="hidden" r:id="rId7"/>
    <sheet name="1. AÇIKLAMA" sheetId="8" r:id="rId8"/>
  </sheets>
  <definedNames>
    <definedName name="Kişi">'MAAŞ NAKİL'!$I$1</definedName>
    <definedName name="_xlnm.Print_Area" localSheetId="5">'EMEKLİ YOLLUK'!$A$1:$Q$29</definedName>
    <definedName name="_xlnm.Print_Area" localSheetId="2">'MAAŞ NAKİL'!$A$1:$G$3</definedName>
    <definedName name="_xlnm.Print_Area" localSheetId="3">'TAM YOLLUK'!$A$1:$Q$28</definedName>
    <definedName name="_xlnm.Print_Area" localSheetId="1">'VERİ GİRİŞİ'!$B$2:$J$3</definedName>
    <definedName name="_xlnm.Print_Area" localSheetId="4">'YARIM YOLLUK'!$A$1:$Q$28</definedName>
  </definedNames>
  <calcPr fullCalcOnLoad="1"/>
</workbook>
</file>

<file path=xl/comments2.xml><?xml version="1.0" encoding="utf-8"?>
<comments xmlns="http://schemas.openxmlformats.org/spreadsheetml/2006/main">
  <authors>
    <author>Windows Kullanıcısı</author>
  </authors>
  <commentList>
    <comment ref="R4" authorId="0">
      <text>
        <r>
          <rPr>
            <b/>
            <sz val="9"/>
            <rFont val="Tahoma"/>
            <family val="2"/>
          </rPr>
          <t>Windows Kullanıcısı:</t>
        </r>
        <r>
          <rPr>
            <sz val="9"/>
            <rFont val="Tahoma"/>
            <family val="2"/>
          </rPr>
          <t xml:space="preserve">
Google :''Karayolları Genel Müdürlüğü KM sorgulama'' diye yazarsak çıkar </t>
        </r>
      </text>
    </comment>
    <comment ref="Q4" authorId="0">
      <text>
        <r>
          <rPr>
            <b/>
            <sz val="9"/>
            <rFont val="Tahoma"/>
            <family val="2"/>
          </rPr>
          <t>Windows Kullanıcısı:</t>
        </r>
        <r>
          <rPr>
            <sz val="9"/>
            <rFont val="Tahoma"/>
            <family val="2"/>
          </rPr>
          <t xml:space="preserve">
Google . Bursa Büyükşehir Belediyesi 2020 rayiç bedelleri'' diye yazarsak çıkacaktır</t>
        </r>
      </text>
    </comment>
  </commentList>
</comments>
</file>

<file path=xl/comments4.xml><?xml version="1.0" encoding="utf-8"?>
<comments xmlns="http://schemas.openxmlformats.org/spreadsheetml/2006/main">
  <authors>
    <author>pc</author>
  </authors>
  <commentList>
    <comment ref="K9" authorId="0">
      <text>
        <r>
          <rPr>
            <b/>
            <sz val="9"/>
            <rFont val="Tahoma"/>
            <family val="2"/>
          </rPr>
          <t>3 çocuğa sabit unsur ödenir.
4. çocuğa ise sadece bilet parası ödenir.</t>
        </r>
      </text>
    </comment>
  </commentList>
</comments>
</file>

<file path=xl/sharedStrings.xml><?xml version="1.0" encoding="utf-8"?>
<sst xmlns="http://schemas.openxmlformats.org/spreadsheetml/2006/main" count="306" uniqueCount="198">
  <si>
    <t>TC Kimlik No</t>
  </si>
  <si>
    <t>Adı</t>
  </si>
  <si>
    <t>Soyadı</t>
  </si>
  <si>
    <t>İstihdam Tipi</t>
  </si>
  <si>
    <t>Görev Yeri</t>
  </si>
  <si>
    <t>Sıra no</t>
  </si>
  <si>
    <t>ADI SOYADI</t>
  </si>
  <si>
    <t>T.C.NO</t>
  </si>
  <si>
    <t>-</t>
  </si>
  <si>
    <t xml:space="preserve"> </t>
  </si>
  <si>
    <t>Adı Soyadı</t>
  </si>
  <si>
    <t>YURTİÇİ SÜREKLİ GÖREV YOLLUĞU BİLDİRİMİ</t>
  </si>
  <si>
    <t>Gemlik İlçe Milli Eğitim Müdürlüğü İ</t>
  </si>
  <si>
    <t>Bütçe Yılı</t>
  </si>
  <si>
    <t>Önceden Avans Almışsa    Aldığı Saymanlık ve Tar.</t>
  </si>
  <si>
    <t>Gündeliği</t>
  </si>
  <si>
    <t>Atama Tarihi</t>
  </si>
  <si>
    <t>Nereden Nereye Gittiği</t>
  </si>
  <si>
    <t>Akrabalık Derecesi</t>
  </si>
  <si>
    <t>GÜNDELİKLER</t>
  </si>
  <si>
    <t>Taşıt        Ücreti              (2)</t>
  </si>
  <si>
    <t>YER DEĞİŞTİRME GİDERİ</t>
  </si>
  <si>
    <t>TOPLAM       1+2+3+4</t>
  </si>
  <si>
    <t>Sabit Unsur</t>
  </si>
  <si>
    <t>Değişken Unsur</t>
  </si>
  <si>
    <t>Gün Sayı</t>
  </si>
  <si>
    <t xml:space="preserve">Yevmiye </t>
  </si>
  <si>
    <t>Tutarı             (1)</t>
  </si>
  <si>
    <t>TL.  (3)</t>
  </si>
  <si>
    <t>Mesafe/KM</t>
  </si>
  <si>
    <t>Tutarı (4)</t>
  </si>
  <si>
    <t>Kendisi</t>
  </si>
  <si>
    <t>T O P L A M</t>
  </si>
  <si>
    <t xml:space="preserve">ye atanan </t>
  </si>
  <si>
    <t>BİRİM YETKMİLİSİ   (1)</t>
  </si>
  <si>
    <t>BİLDİRİM SAHİBİ</t>
  </si>
  <si>
    <t>(1)Bu kısım bildirim sahibinin</t>
  </si>
  <si>
    <t xml:space="preserve">    atama işleminden bilgisi olan</t>
  </si>
  <si>
    <t xml:space="preserve">   amir tarafından imzalanacaktır</t>
  </si>
  <si>
    <t xml:space="preserve">                  Müdürü</t>
  </si>
  <si>
    <t xml:space="preserve">                                    (Yol Parası İle İlgili Beyan Şahsıma Aittir)</t>
  </si>
  <si>
    <t>İmzası    .................</t>
  </si>
  <si>
    <t>Gemlik İlçe Milli Eğitim Müdürlüğü İlköğretim Okulları</t>
  </si>
  <si>
    <t>Mesafe Km</t>
  </si>
  <si>
    <t>"</t>
  </si>
  <si>
    <t xml:space="preserve">       </t>
  </si>
  <si>
    <t>Yeni memuriyet mahalline fiilen ve aile fertlerini nakledeceğimi gerektiğini taahhahüt ederim</t>
  </si>
  <si>
    <t>Yeni memuriyet mahalline fiilen ve aile fertlerini nakledeceğimi taahhahüt ederim</t>
  </si>
  <si>
    <t>Unvanı</t>
  </si>
  <si>
    <t xml:space="preserve">Aylık Kadro Derecesi ve   Ek Göstergesi                                                          </t>
  </si>
  <si>
    <t>Dairesi</t>
  </si>
  <si>
    <t xml:space="preserve"> Yolculuk  ve Oturma  Tarihleri</t>
  </si>
  <si>
    <t xml:space="preserve"> Nereden Nereye Yolculuk Edildiği veya Nerede Oturduğu</t>
  </si>
  <si>
    <t>Hareket Saatleri</t>
  </si>
  <si>
    <t>TAŞIT VE ZORUNLU GİDERLER</t>
  </si>
  <si>
    <t xml:space="preserve"> Dövizin</t>
  </si>
  <si>
    <t>Toplam Tutar</t>
  </si>
  <si>
    <t>Gidiş</t>
  </si>
  <si>
    <t>Dönüş</t>
  </si>
  <si>
    <t>Gün Sayısı</t>
  </si>
  <si>
    <t>Bir Günlüğü</t>
  </si>
  <si>
    <t>Tutarı</t>
  </si>
  <si>
    <t>Çeşidi ve Mevkii</t>
  </si>
  <si>
    <t>Cinsi</t>
  </si>
  <si>
    <t>Kuru</t>
  </si>
  <si>
    <t>TL / Yabancı Para</t>
  </si>
  <si>
    <t>TL</t>
  </si>
  <si>
    <t xml:space="preserve">TL </t>
  </si>
  <si>
    <t>G E N E L   T O P L A M</t>
  </si>
  <si>
    <t xml:space="preserve">Yukarıda belirtilen tarih / saatler  arasında .................................... ya yapmış olduğum geçici görev yolculuğu ile ilgili .................................................. TL............................. Kuruş harcamaya ait bildirimdir.   </t>
  </si>
  <si>
    <t>.... / .... / ....</t>
  </si>
  <si>
    <t>….. /... /.201....</t>
  </si>
  <si>
    <t>Birim Yetkilisi (*)</t>
  </si>
  <si>
    <t>Bildirim Sahibi</t>
  </si>
  <si>
    <t>(İmza)</t>
  </si>
  <si>
    <t>(*)</t>
  </si>
  <si>
    <t>Bu kısım bildirim sahibinin görevi yerine</t>
  </si>
  <si>
    <t>Adı Soyadı :.............................................</t>
  </si>
  <si>
    <t>getirmesinden bilgisi olan amir tarafından imzalanacaktır.</t>
  </si>
  <si>
    <t xml:space="preserve">Unvanı     </t>
  </si>
  <si>
    <t xml:space="preserve">    :.............................................</t>
  </si>
  <si>
    <t>M.Y.H.B.Y. Örnek No: 27</t>
  </si>
  <si>
    <t>YURTİÇİ GEÇİCİ GÖREV YOLLUĞU BİLDİRİMİ</t>
  </si>
  <si>
    <t>2018 Temmuz-Aralık Döneminde Emekli Olacak Memurlara Ödenecek Tazminat(Yolluk)</t>
  </si>
  <si>
    <t>Harcırah Kanunu’nda değişiklik yapılmadan önce, emekli olan memurlara en son görev yaptıkları memuriyet mahallinden ikametgahlarını taşıyacaklarını beyan ettikleri yere kadar olan mesafe için sürekli görev yolluğu ödeniyordu. 6245 sayılı Harcırah Kanunu’nda yapılan değişiklikle emekli olan personele sürekli görev yolluğu verilmesine dair hüküm kaldırılmıştır. Yapılan değişiklikten sonra  emekli olan personele sürekli görev yolluğu yerine tazminat ödenmesine başlanmıştır.</t>
  </si>
  <si>
    <t>Aylıklarını 657 sayılı Devlet Memurları Kanunu, 926 sayılı Türk Silahlı Kuvvetleri Personel Kanunu, 3269 sayılı Uzman Erbaş Kanunu, 3466 sayılı Uzman Jandarma Kanunu, 2914 sayılı Yükseköğretim Personel Kanunu ve 2802 sayılı Hakimler ve Savcılar Kanununa göre almakta olan personel ile 22.1.1990 tarihli ve 399 sayılı Kanun Hükmünde Kararnameye ekli (II) sayılı cetvelde yer alan personel ve kamu kurumlarında işçi olarak istihdam edilenlerden; emekliliğini isteyen veya emekliye sevk olunanlara, haklarında toptan ödeme hükümleri uygulananlara, emekli iken yeniden hizmete alındıktan sonra cezaen olmamak üzere görevlerine son verilenlere, kendi kusurları olmaksızın sözleşmesi feshedilen veya hizmet sürelerinin bitiminde ayrılan sözleşmeli subay, sözleşmeli astsubay, uzman erbaş ve sözleşmeli erbaş ve erler ile terhis olan yedek subaylara ve bunlardan görevde iken ölenlerin kanuni mirasçılarına 13.558 gösterge rakamının aylık katsayı rakamı ile çarpımı sonucunda bulunacak tutar tazminat olarak ödenmektedir.  Söz konusu tutardan sadece damga vergisi kesintisi yapılmaktadır.</t>
  </si>
  <si>
    <t>2018 Temmuz- Aralık döneminde emekli olacak olan memurlara ödenecek yolluk tutarları aşağıda tablo halinde gösterilmiştir.</t>
  </si>
  <si>
    <r>
      <t>                 </t>
    </r>
    <r>
      <rPr>
        <b/>
        <sz val="10"/>
        <rFont val="Arial"/>
        <family val="2"/>
      </rPr>
      <t> 2018 Emekli Olacaklara Ödenecek Tazminat (Yolluk) Tutarı</t>
    </r>
  </si>
  <si>
    <t>2018 Yılı Temmuz-Aralık Dönemi Maaş Katsayısı</t>
  </si>
  <si>
    <t>Emekli Olanlara Ödenecek Tazminat Gösterge Rakamı</t>
  </si>
  <si>
    <t>13.558  </t>
  </si>
  <si>
    <t>13.558*0,11794</t>
  </si>
  <si>
    <t>1.599,03( Brüt Tutar)</t>
  </si>
  <si>
    <t>1.599,03*7,59/1000</t>
  </si>
  <si>
    <t>12,14  Damga Vergisi</t>
  </si>
  <si>
    <t>2018 Temmuz-Aralık Emekli Yolluk Harcırah Net Tutarı </t>
  </si>
  <si>
    <t>1.586,89-TL </t>
  </si>
  <si>
    <r>
      <t>Not:  </t>
    </r>
    <r>
      <rPr>
        <sz val="11"/>
        <color indexed="23"/>
        <rFont val="Arial"/>
        <family val="2"/>
      </rPr>
      <t> 2018 2019 yılları için imzalanan  toplu sözleşmenin  10. maddesinde yer alan hüküm doğrultusunda emekli tazminat(Yolluk) gösterge rakamının 13558 olarak uygulanmaya devam edilmesine karar verilmiştir.İlgili yıllarda da güncel aylık katsayılar üzerinden emekli olanlara ödenen tazminat tutarı yukarıda yapılan hesaplama yöntemi ile bulunacaktır.</t>
    </r>
  </si>
  <si>
    <t>YOLLUK HESAPLAMA</t>
  </si>
  <si>
    <t xml:space="preserve">Derece / Kademe </t>
  </si>
  <si>
    <t>BAKMAKLA YÜKÜMLÜ OLDUĞU / KBS SİSTEMİNDE AİLE YARDIMI ALDIĞI KİŞİLERİN BİLGİLERİ</t>
  </si>
  <si>
    <t>Çalışmayan Eşinin Adı</t>
  </si>
  <si>
    <t>Adı Soyadı :</t>
  </si>
  <si>
    <t>Taşıt Ücreti (reyiç bedel /Mutat Taşıt)</t>
  </si>
  <si>
    <t>GÜNDELİK</t>
  </si>
  <si>
    <t>2-3 ve 4. Derece
43,35</t>
  </si>
  <si>
    <t>5+. Derece
42,15</t>
  </si>
  <si>
    <t>ve/aile fertlerine ait sürekli görev yolluğudur</t>
  </si>
  <si>
    <t>Cep Telefon</t>
  </si>
  <si>
    <t>Telefon:</t>
  </si>
  <si>
    <t xml:space="preserve">Ünvanı       : </t>
  </si>
  <si>
    <t>Okul/Kurum Müdürü</t>
  </si>
  <si>
    <t>Ünvanı :</t>
  </si>
  <si>
    <t>Ünvanı       :</t>
  </si>
  <si>
    <t>Maaş Katsayısı</t>
  </si>
  <si>
    <t>'a  ait Emekli Görev Yolluğudur.</t>
  </si>
  <si>
    <t>Sıra No</t>
  </si>
  <si>
    <t>Evrak</t>
  </si>
  <si>
    <t>Adet</t>
  </si>
  <si>
    <t>Açıklama</t>
  </si>
  <si>
    <t>İslak İmzalı</t>
  </si>
  <si>
    <t>Yolluk Tablosu</t>
  </si>
  <si>
    <t>Malmüd.'ne Hitaben yazılan ayrılma yazısı</t>
  </si>
  <si>
    <t>Elektronik kaşe</t>
  </si>
  <si>
    <t>Atama Kararnamesi</t>
  </si>
  <si>
    <t>Aslı Gidir yapılacak</t>
  </si>
  <si>
    <t>Nakil Bildirimi</t>
  </si>
  <si>
    <t>Islak İmzalı</t>
  </si>
  <si>
    <t>TAM YOL</t>
  </si>
  <si>
    <t>Ödeme Emri Belgesi (ÖEB)</t>
  </si>
  <si>
    <t>YARIM YOL</t>
  </si>
  <si>
    <t>EMEKLİ YOLLUK</t>
  </si>
  <si>
    <t>Islak İmzalı/aslı gibidir</t>
  </si>
  <si>
    <t>DYS'den, Malmüd.'ne Hitaben yazılan ayrılma yazısı</t>
  </si>
  <si>
    <r>
      <t xml:space="preserve">EMEKLİ OLAN PERSONEL İÇİN; SADECE </t>
    </r>
    <r>
      <rPr>
        <b/>
        <sz val="11"/>
        <color indexed="13"/>
        <rFont val="Arial Tur"/>
        <family val="0"/>
      </rPr>
      <t>SARI</t>
    </r>
    <r>
      <rPr>
        <b/>
        <sz val="11"/>
        <color indexed="8"/>
        <rFont val="Arial Tur"/>
        <family val="0"/>
      </rPr>
      <t xml:space="preserve"> ALANLARI DOLDURUNUZ.</t>
    </r>
  </si>
  <si>
    <t>IBAN</t>
  </si>
  <si>
    <t>EMEKLİ YOLLUĞU SABİTTİR ve
SADECE SÖZ KONUSU PERSONELE ÖDENİR
( Aile ve Çocuk Yolluğu yoktur )</t>
  </si>
  <si>
    <t>https://www.bursa.bel.tr/dosyalar/birimek/200228083344_Mart-1-2020-Rayic-Bedeli.pdf</t>
  </si>
  <si>
    <t>https://www.kgm.gov.tr/Sayfalar/KGM/SiteTr/Uzakliklar/ilcedenIlceyeMesafe.aspx</t>
  </si>
  <si>
    <t>'te Emekli olan</t>
  </si>
  <si>
    <t>MALMÜDÜRLÜĞÜNE TESLİM EDİLMESİ GEREKEN EVRAKLARIN SIRALAMA ŞEKLİ</t>
  </si>
  <si>
    <t>Sırasıyla ;</t>
  </si>
  <si>
    <t xml:space="preserve">       c) AYRILMA YAZISI</t>
  </si>
  <si>
    <t xml:space="preserve">       d) ATAMA KARARNAMESİ</t>
  </si>
  <si>
    <t xml:space="preserve">       e) NAKİL BİLDİRİMİ</t>
  </si>
  <si>
    <t>İLK/ORTA ve ANAOKULLARIMIZ.</t>
  </si>
  <si>
    <t>2- Mali Yönetim Sistemi (MYS ) 'nden söz konusu personeline ödeme emri keser.</t>
  </si>
  <si>
    <t xml:space="preserve">       a) ÖDEME EMRİ BELGESİ</t>
  </si>
  <si>
    <t xml:space="preserve">       b)YOLLUK TABLOSU </t>
  </si>
  <si>
    <t>1- Ayrılma yazısı</t>
  </si>
  <si>
    <t xml:space="preserve">2- nakil bildirimi </t>
  </si>
  <si>
    <t>3- Atama kararnamesi</t>
  </si>
  <si>
    <t>4- İlçe olarak yolluğu hesaplanır, imzası alınır.</t>
  </si>
  <si>
    <t>TÜM LİSE VE KURUMLARIMIZ EMEKLİ İÇİN ;</t>
  </si>
  <si>
    <t>3- YOLLUK TABLOSU</t>
  </si>
  <si>
    <t>4- ÖDEME EMRİ BELGESİ</t>
  </si>
  <si>
    <t>Düzenleyen : Gökmen KIRDAĞ</t>
  </si>
  <si>
    <t>6- İlçe olarak Evrakları Malmüdürlüğüne teslim edilir.</t>
  </si>
  <si>
    <t>5- İlçe olarak mys den ödeme emrini kesilir</t>
  </si>
  <si>
    <t>AYRILMA YAZILARINIZI, LÜTFEN ( Destek Birimi seçerek ) DYS İÇİ YAZALIM.</t>
  </si>
  <si>
    <t>1- DYS den Ayrılma yazısı</t>
  </si>
  <si>
    <t>2- Varsa emekli belgesi veya il/ilçe yazısı ile emekli listesi ( üst yazıya eklenir )</t>
  </si>
  <si>
    <t>Bu iki evraktan çıktı alıp söz konusu personele verilir ve İlçe Muhasebeye yönlendirilir.</t>
  </si>
  <si>
    <t>Emekli Belgesi veya İl/ilçe Onay yazısı ile emekli listesi</t>
  </si>
  <si>
    <r>
      <rPr>
        <b/>
        <sz val="11"/>
        <color indexed="10"/>
        <rFont val="Arial Tur"/>
        <family val="0"/>
      </rPr>
      <t>Yarım Yol :</t>
    </r>
    <r>
      <rPr>
        <b/>
        <sz val="11"/>
        <rFont val="Arial Tur"/>
        <family val="0"/>
      </rPr>
      <t xml:space="preserve"> Aile Birliği veya Sağlık Nedeni ile (mazeretli) nakil gidene ödenecek yol harcırah</t>
    </r>
  </si>
  <si>
    <r>
      <rPr>
        <b/>
        <sz val="11"/>
        <color indexed="10"/>
        <rFont val="Arial Tur"/>
        <family val="0"/>
      </rPr>
      <t>Tam Yol :</t>
    </r>
    <r>
      <rPr>
        <b/>
        <sz val="11"/>
        <rFont val="Arial Tur"/>
        <family val="0"/>
      </rPr>
      <t xml:space="preserve"> Mazerete dayanmaksızın (Aile Birliği veya Sağlık nedeni olmadan) nakil gidene ödenecek harcırah</t>
    </r>
  </si>
  <si>
    <t>Bu okullarımız ise ; aşağıda ilk 3 maddede belirtilen evrakları çıkarıp söz konusu personele vererek, personelini ilçe muhasebe birimine yönlendirecektir.</t>
  </si>
  <si>
    <t>2- Personel; İmzaları tamamlanan NAKİL BİLDİRİM evraklarını okuluna götürüp teslim edecektir.</t>
  </si>
  <si>
    <t>1- Ayrılma yazısı, nakil bildirimi, atama kararnamesi ve imzalanmış yolluk tablosu tamam olduktan sonra</t>
  </si>
  <si>
    <t>3- Okul/Kurumca aşağıdaki evraklar Malmüdürlüğüne teslim edilir.</t>
  </si>
  <si>
    <t>TÜM LİSE VE KURUMLARIMIZ, PERSONELİN YOLLUĞU İÇİN ;</t>
  </si>
  <si>
    <r>
      <t>1 - Nakil bildirimi okul/kurumca hazırlanır.. (Tüm Lise ve Kurumlarımız söz konusu personelin yolluğunu hesaplayıp Nakil Bildiriminde belirtilen ŞAHSİ YOLLUK kısmına muhakkak tutarı girmesi gerekir) ve daha sonra söz konusu personel hazırlanan nakil bildirimindeki imzaları  tamamlar.. (</t>
    </r>
    <r>
      <rPr>
        <b/>
        <sz val="10"/>
        <color indexed="10"/>
        <rFont val="Arial Tur"/>
        <family val="0"/>
      </rPr>
      <t>Okul Müdürü, İlçe Şube Müdürü, İlçe Müdürü ve İlçe Malmüdürü</t>
    </r>
    <r>
      <rPr>
        <b/>
        <sz val="10"/>
        <rFont val="Arial Tur"/>
        <family val="0"/>
      </rPr>
      <t>)</t>
    </r>
  </si>
  <si>
    <r>
      <t xml:space="preserve">3- Okul/Kurum ise; DYS 'den Destek Birimini seçerek söz konusu personelin ayrıldığına dair Malmüdürlüğüne hitaben resmi yazısını yazar ( </t>
    </r>
    <r>
      <rPr>
        <b/>
        <u val="single"/>
        <sz val="10"/>
        <color indexed="10"/>
        <rFont val="Arial Tur"/>
        <family val="0"/>
      </rPr>
      <t>ÖNEMLİ :</t>
    </r>
    <r>
      <rPr>
        <b/>
        <sz val="10"/>
        <rFont val="Arial Tur"/>
        <family val="0"/>
      </rPr>
      <t xml:space="preserve"> Nakil bildirimi ve atama kararnamesi resmi yazıya muhakkak eklenecektir.)</t>
    </r>
  </si>
  <si>
    <t>TÜM İLK/ORTA ve ANAOKULLARIMIZ, PERSONELİN YOLLUĞU İÇİN;</t>
  </si>
  <si>
    <t xml:space="preserve">EMEKLİ OLAN PERSONELİN YOLLUĞU ÖDENEBİLMESİ İÇİN; </t>
  </si>
  <si>
    <t>ATAMASI ÇIKIP İL/İLÇE DIŞINA NAKİL GİDEN PERSONELİN YOLLUĞU ÖDENEBİLMESİ İÇİN;</t>
  </si>
  <si>
    <r>
      <t xml:space="preserve">ATAMA İLE İL/İLÇE DIŞI GİDEN PERSONEL İÇİN; </t>
    </r>
    <r>
      <rPr>
        <b/>
        <sz val="11"/>
        <color indexed="13"/>
        <rFont val="Arial Tur"/>
        <family val="0"/>
      </rPr>
      <t>SARI</t>
    </r>
    <r>
      <rPr>
        <b/>
        <sz val="11"/>
        <color indexed="8"/>
        <rFont val="Arial Tur"/>
        <family val="0"/>
      </rPr>
      <t xml:space="preserve"> VE </t>
    </r>
    <r>
      <rPr>
        <b/>
        <sz val="11"/>
        <color indexed="50"/>
        <rFont val="Arial Tur"/>
        <family val="0"/>
      </rPr>
      <t>YEŞİL</t>
    </r>
    <r>
      <rPr>
        <b/>
        <sz val="11"/>
        <color indexed="8"/>
        <rFont val="Arial Tur"/>
        <family val="0"/>
      </rPr>
      <t xml:space="preserve"> ALANLARI EKSİKSİZ DOLDURUNUZ.</t>
    </r>
  </si>
  <si>
    <t>Derece / Gündelik</t>
  </si>
  <si>
    <t>Görevi / T.C.Kimlik No</t>
  </si>
  <si>
    <t>1. Derece 49,15</t>
  </si>
  <si>
    <t>Görevi / T.C. Kimlik No</t>
  </si>
  <si>
    <t>ÇOK ÖNEMLİ</t>
  </si>
  <si>
    <t>Derece / Kademe</t>
  </si>
  <si>
    <t>Maaş katsayı
(1)</t>
  </si>
  <si>
    <t>Emekli Yolluk Katsayı
(2)</t>
  </si>
  <si>
    <t>TUTAR
(1*2)</t>
  </si>
  <si>
    <t>Gittiği İl veya İlçe</t>
  </si>
  <si>
    <t>Eş ve çocuk yok ise ; söz konusu kısımlar BOŞ bırakılır.</t>
  </si>
  <si>
    <t>Eş ve çocuklar var ise ; sadece İSİM yazılır ..</t>
  </si>
  <si>
    <t>ÖĞRETMEN</t>
  </si>
  <si>
    <t>2/2</t>
  </si>
  <si>
    <t>AAAAAAAAAA</t>
  </si>
  <si>
    <t>BBBB</t>
  </si>
  <si>
    <t>Çalışmayan eş varsa en fazla 3 çocuğun bilgileri tabloya yazılır. Eğer eş çalışıyor ise en fazla 4 çocuğa ait bilgi tabloya yazılır.</t>
  </si>
  <si>
    <t>1. Çocuğun Adı</t>
  </si>
  <si>
    <t>2. Çocuğun Adı</t>
  </si>
  <si>
    <t>3. Çocuğun Adı</t>
  </si>
  <si>
    <t>4. Çocuğun Adı</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</si>
</sst>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dd/mm"/>
    <numFmt numFmtId="184" formatCode="0.000"/>
    <numFmt numFmtId="185" formatCode="#,##0.000"/>
    <numFmt numFmtId="186" formatCode="\.mm/yyyy"/>
    <numFmt numFmtId="187" formatCode="yyyy"/>
    <numFmt numFmtId="188" formatCode="[$-41F]dd\ mmmm\ yyyy\ dddd"/>
    <numFmt numFmtId="189" formatCode="#,##0.0"/>
    <numFmt numFmtId="190" formatCode="yy"/>
    <numFmt numFmtId="191" formatCode="00\ 000\ 000"/>
    <numFmt numFmtId="192" formatCode="mmmm"/>
    <numFmt numFmtId="193" formatCode="#,##0.0000"/>
    <numFmt numFmtId="194" formatCode="#,##0.00\ &quot;TL&quot;;[Red]#,##0.00\ &quot;TL&quot;"/>
    <numFmt numFmtId="195" formatCode="#,##0.00000"/>
    <numFmt numFmtId="196" formatCode="000\ 000\ 000\ 00"/>
    <numFmt numFmtId="197" formatCode="[$€-2]\ #,##0.00_);[Red]\([$€-2]\ #,##0.00\)"/>
    <numFmt numFmtId="198" formatCode="mmm/yyyy"/>
    <numFmt numFmtId="199" formatCode="#,##0.00\ &quot;TL&quot;"/>
    <numFmt numFmtId="200" formatCode="[$¥€-2]\ #,##0.00_);[Red]\([$€-2]\ #,##0.00\)"/>
    <numFmt numFmtId="201" formatCode="&quot;₺&quot;#,##0.00"/>
    <numFmt numFmtId="202" formatCode="0.000000"/>
  </numFmts>
  <fonts count="86">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Arial Tur"/>
      <family val="0"/>
    </font>
    <font>
      <sz val="18"/>
      <name val="Arial Tur"/>
      <family val="0"/>
    </font>
    <font>
      <sz val="16"/>
      <name val="Arial Tur"/>
      <family val="0"/>
    </font>
    <font>
      <b/>
      <sz val="10"/>
      <name val="Arial Tur"/>
      <family val="0"/>
    </font>
    <font>
      <b/>
      <sz val="14"/>
      <name val="Arial Tur"/>
      <family val="0"/>
    </font>
    <font>
      <b/>
      <sz val="16"/>
      <name val="Arial Tur"/>
      <family val="0"/>
    </font>
    <font>
      <sz val="10"/>
      <color indexed="9"/>
      <name val="Arial Tur"/>
      <family val="0"/>
    </font>
    <font>
      <b/>
      <sz val="9"/>
      <name val="Tahoma"/>
      <family val="2"/>
    </font>
    <font>
      <sz val="10"/>
      <color indexed="8"/>
      <name val="Arial"/>
      <family val="2"/>
    </font>
    <font>
      <b/>
      <sz val="10"/>
      <name val="Arial"/>
      <family val="2"/>
    </font>
    <font>
      <b/>
      <sz val="10"/>
      <color indexed="8"/>
      <name val="Arial"/>
      <family val="2"/>
    </font>
    <font>
      <b/>
      <sz val="13"/>
      <color indexed="8"/>
      <name val="Arial"/>
      <family val="2"/>
    </font>
    <font>
      <b/>
      <sz val="14"/>
      <color indexed="8"/>
      <name val="Arial"/>
      <family val="2"/>
    </font>
    <font>
      <sz val="11"/>
      <color indexed="23"/>
      <name val="Arial"/>
      <family val="2"/>
    </font>
    <font>
      <sz val="10"/>
      <name val="Arial"/>
      <family val="2"/>
    </font>
    <font>
      <sz val="9"/>
      <name val="Arial Tur"/>
      <family val="0"/>
    </font>
    <font>
      <b/>
      <sz val="11"/>
      <color indexed="10"/>
      <name val="Arial Tur"/>
      <family val="0"/>
    </font>
    <font>
      <b/>
      <sz val="11"/>
      <color indexed="13"/>
      <name val="Arial Tur"/>
      <family val="0"/>
    </font>
    <font>
      <b/>
      <sz val="11"/>
      <color indexed="8"/>
      <name val="Arial Tur"/>
      <family val="0"/>
    </font>
    <font>
      <b/>
      <sz val="11"/>
      <color indexed="50"/>
      <name val="Arial Tur"/>
      <family val="0"/>
    </font>
    <font>
      <sz val="24"/>
      <name val="Arial Tur"/>
      <family val="0"/>
    </font>
    <font>
      <b/>
      <sz val="11"/>
      <name val="Arial Tur"/>
      <family val="0"/>
    </font>
    <font>
      <sz val="9"/>
      <name val="Tahoma"/>
      <family val="2"/>
    </font>
    <font>
      <b/>
      <sz val="12"/>
      <name val="Arial Tur"/>
      <family val="0"/>
    </font>
    <font>
      <b/>
      <sz val="10"/>
      <color indexed="10"/>
      <name val="Arial Tur"/>
      <family val="0"/>
    </font>
    <font>
      <b/>
      <u val="single"/>
      <sz val="10"/>
      <color indexed="10"/>
      <name val="Arial Tur"/>
      <family val="0"/>
    </font>
    <font>
      <b/>
      <i/>
      <u val="single"/>
      <sz val="18"/>
      <name val="Arial Tur"/>
      <family val="0"/>
    </font>
    <font>
      <u val="single"/>
      <sz val="10"/>
      <color indexed="20"/>
      <name val="Arial Tur"/>
      <family val="0"/>
    </font>
    <font>
      <sz val="10"/>
      <color indexed="8"/>
      <name val="Arial Tur"/>
      <family val="0"/>
    </font>
    <font>
      <b/>
      <sz val="16"/>
      <color indexed="30"/>
      <name val="Arial Tur"/>
      <family val="0"/>
    </font>
    <font>
      <b/>
      <sz val="10"/>
      <color indexed="8"/>
      <name val="Arial Tur"/>
      <family val="0"/>
    </font>
    <font>
      <b/>
      <sz val="9"/>
      <color indexed="8"/>
      <name val="Arial Tur"/>
      <family val="0"/>
    </font>
    <font>
      <b/>
      <sz val="14"/>
      <color indexed="30"/>
      <name val="Arial Tur"/>
      <family val="0"/>
    </font>
    <font>
      <b/>
      <sz val="9"/>
      <color indexed="13"/>
      <name val="Arial Tur"/>
      <family val="0"/>
    </font>
    <font>
      <b/>
      <sz val="10"/>
      <color indexed="13"/>
      <name val="Arial Tur"/>
      <family val="0"/>
    </font>
    <font>
      <b/>
      <sz val="16"/>
      <color indexed="10"/>
      <name val="Arial Tur"/>
      <family val="0"/>
    </font>
    <font>
      <b/>
      <sz val="12"/>
      <color indexed="10"/>
      <name val="Arial Tur"/>
      <family val="0"/>
    </font>
    <font>
      <sz val="8"/>
      <color indexed="8"/>
      <name val="Verdana"/>
      <family val="2"/>
    </font>
    <font>
      <sz val="7"/>
      <color indexed="8"/>
      <name val="Verdana"/>
      <family val="2"/>
    </font>
    <font>
      <b/>
      <sz val="8"/>
      <color indexed="8"/>
      <name val="Arial Tur"/>
      <family val="0"/>
    </font>
    <font>
      <b/>
      <sz val="8"/>
      <color indexed="8"/>
      <name val="Verdana"/>
      <family val="2"/>
    </font>
    <font>
      <b/>
      <sz val="8"/>
      <color indexed="9"/>
      <name val="Verdana"/>
      <family val="2"/>
    </font>
    <font>
      <b/>
      <sz val="14"/>
      <color indexed="10"/>
      <name val="Arial Tur"/>
      <family val="0"/>
    </font>
    <font>
      <sz val="15"/>
      <color indexed="8"/>
      <name val="Arial"/>
      <family val="2"/>
    </font>
    <font>
      <b/>
      <sz val="11"/>
      <color indexed="23"/>
      <name val="Arial"/>
      <family val="2"/>
    </font>
    <font>
      <u val="single"/>
      <sz val="10"/>
      <color theme="11"/>
      <name val="Arial Tur"/>
      <family val="0"/>
    </font>
    <font>
      <sz val="10"/>
      <color theme="1"/>
      <name val="Arial Tur"/>
      <family val="0"/>
    </font>
    <font>
      <b/>
      <sz val="16"/>
      <color rgb="FF0070C0"/>
      <name val="Arial Tur"/>
      <family val="0"/>
    </font>
    <font>
      <b/>
      <sz val="10"/>
      <color theme="1"/>
      <name val="Arial Tur"/>
      <family val="0"/>
    </font>
    <font>
      <b/>
      <sz val="9"/>
      <color theme="1"/>
      <name val="Arial Tur"/>
      <family val="0"/>
    </font>
    <font>
      <b/>
      <sz val="14"/>
      <color rgb="FF0070C0"/>
      <name val="Arial Tur"/>
      <family val="0"/>
    </font>
    <font>
      <b/>
      <sz val="9"/>
      <color rgb="FFFFFF00"/>
      <name val="Arial Tur"/>
      <family val="0"/>
    </font>
    <font>
      <b/>
      <sz val="10"/>
      <color rgb="FFFFFF00"/>
      <name val="Arial Tur"/>
      <family val="0"/>
    </font>
    <font>
      <b/>
      <sz val="16"/>
      <color rgb="FFFF0000"/>
      <name val="Arial Tur"/>
      <family val="0"/>
    </font>
    <font>
      <b/>
      <sz val="12"/>
      <color rgb="FFFF0000"/>
      <name val="Arial Tur"/>
      <family val="0"/>
    </font>
    <font>
      <sz val="8"/>
      <color rgb="FF000000"/>
      <name val="Verdana"/>
      <family val="2"/>
    </font>
    <font>
      <sz val="7"/>
      <color rgb="FF000000"/>
      <name val="Verdana"/>
      <family val="2"/>
    </font>
    <font>
      <b/>
      <sz val="8"/>
      <color theme="1"/>
      <name val="Arial Tur"/>
      <family val="0"/>
    </font>
    <font>
      <b/>
      <sz val="8"/>
      <color theme="1"/>
      <name val="Verdana"/>
      <family val="2"/>
    </font>
    <font>
      <b/>
      <sz val="8"/>
      <color rgb="FFFFFFFF"/>
      <name val="Verdana"/>
      <family val="2"/>
    </font>
    <font>
      <b/>
      <sz val="11"/>
      <color rgb="FFFF0000"/>
      <name val="Arial Tur"/>
      <family val="0"/>
    </font>
    <font>
      <b/>
      <sz val="11"/>
      <color theme="1"/>
      <name val="Arial Tur"/>
      <family val="0"/>
    </font>
    <font>
      <b/>
      <sz val="14"/>
      <color rgb="FFFF0000"/>
      <name val="Arial Tur"/>
      <family val="0"/>
    </font>
    <font>
      <sz val="11"/>
      <color rgb="FF7E7E7E"/>
      <name val="Arial"/>
      <family val="2"/>
    </font>
    <font>
      <sz val="15"/>
      <color rgb="FF000000"/>
      <name val="Arial"/>
      <family val="2"/>
    </font>
    <font>
      <b/>
      <sz val="11"/>
      <color rgb="FF7E7E7E"/>
      <name val="Arial"/>
      <family val="2"/>
    </font>
    <font>
      <b/>
      <sz val="8"/>
      <name val="Arial Tur"/>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theme="9" tint="0.39998000860214233"/>
        <bgColor indexed="64"/>
      </patternFill>
    </fill>
    <fill>
      <patternFill patternType="solid">
        <fgColor rgb="FFFF0000"/>
        <bgColor indexed="64"/>
      </patternFill>
    </fill>
    <fill>
      <patternFill patternType="solid">
        <fgColor theme="0" tint="-0.24997000396251678"/>
        <bgColor indexed="64"/>
      </patternFill>
    </fill>
  </fills>
  <borders count="7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style="medium"/>
      <bottom style="medium"/>
    </border>
    <border>
      <left style="medium">
        <color rgb="FFE5E5E5"/>
      </left>
      <right style="medium">
        <color rgb="FFE5E5E5"/>
      </right>
      <top style="medium">
        <color rgb="FFE5E5E5"/>
      </top>
      <bottom style="medium">
        <color rgb="FFE5E5E5"/>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thin"/>
    </border>
    <border>
      <left style="thin"/>
      <right style="thin"/>
      <top>
        <color indexed="63"/>
      </top>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color indexed="63"/>
      </top>
      <bottom style="thin"/>
    </border>
    <border>
      <left>
        <color indexed="63"/>
      </left>
      <right style="medium"/>
      <top style="thin"/>
      <bottom style="thin"/>
    </border>
    <border>
      <left>
        <color indexed="63"/>
      </left>
      <right style="thin"/>
      <top style="medium"/>
      <bottom>
        <color indexed="63"/>
      </botto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medium"/>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medium"/>
      <top>
        <color indexed="63"/>
      </top>
      <bottom style="thin"/>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style="thin"/>
      <right style="thin"/>
      <top style="medium"/>
      <bottom>
        <color indexed="63"/>
      </bottom>
    </border>
    <border>
      <left style="thin"/>
      <right style="medium"/>
      <top style="medium"/>
      <bottom>
        <color indexed="63"/>
      </bottom>
    </border>
    <border>
      <left style="medium">
        <color rgb="FFE5E5E5"/>
      </left>
      <right>
        <color indexed="63"/>
      </right>
      <top style="medium">
        <color rgb="FFE5E5E5"/>
      </top>
      <bottom style="medium">
        <color rgb="FFE5E5E5"/>
      </bottom>
    </border>
    <border>
      <left>
        <color indexed="63"/>
      </left>
      <right style="medium">
        <color rgb="FFE5E5E5"/>
      </right>
      <top style="medium">
        <color rgb="FFE5E5E5"/>
      </top>
      <bottom style="medium">
        <color rgb="FFE5E5E5"/>
      </bottom>
    </border>
    <border>
      <left>
        <color indexed="63"/>
      </left>
      <right>
        <color indexed="63"/>
      </right>
      <top>
        <color indexed="63"/>
      </top>
      <bottom style="medium">
        <color rgb="FFE5E5E5"/>
      </bottom>
    </border>
    <border>
      <left>
        <color indexed="63"/>
      </left>
      <right>
        <color indexed="63"/>
      </right>
      <top style="medium">
        <color rgb="FFE5E5E5"/>
      </top>
      <bottom>
        <color indexed="63"/>
      </bottom>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64"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399">
    <xf numFmtId="0" fontId="0" fillId="0" borderId="0" xfId="0" applyAlignment="1">
      <alignment/>
    </xf>
    <xf numFmtId="0" fontId="0" fillId="0" borderId="0" xfId="0" applyAlignment="1">
      <alignment vertical="center"/>
    </xf>
    <xf numFmtId="0" fontId="21" fillId="0" borderId="10" xfId="0" applyFont="1" applyBorder="1" applyAlignment="1">
      <alignment vertical="center"/>
    </xf>
    <xf numFmtId="0" fontId="0" fillId="0" borderId="11" xfId="0" applyBorder="1" applyAlignment="1">
      <alignment/>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0" xfId="0" applyBorder="1" applyAlignment="1">
      <alignment/>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9" fillId="0" borderId="13" xfId="0" applyFont="1" applyBorder="1" applyAlignment="1">
      <alignment vertical="center"/>
    </xf>
    <xf numFmtId="0" fontId="0" fillId="0" borderId="13" xfId="0" applyBorder="1" applyAlignment="1">
      <alignment horizontal="center" vertical="center"/>
    </xf>
    <xf numFmtId="0" fontId="0" fillId="0" borderId="13" xfId="0" applyBorder="1" applyAlignment="1">
      <alignment vertical="center" wrapText="1"/>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4" xfId="0" applyBorder="1" applyAlignment="1">
      <alignment/>
    </xf>
    <xf numFmtId="0" fontId="0" fillId="0" borderId="15" xfId="0" applyBorder="1" applyAlignment="1">
      <alignment vertical="center" wrapText="1"/>
    </xf>
    <xf numFmtId="0" fontId="22" fillId="0" borderId="0" xfId="0" applyFont="1" applyBorder="1" applyAlignment="1">
      <alignment vertical="center" wrapText="1"/>
    </xf>
    <xf numFmtId="0" fontId="0" fillId="0" borderId="0" xfId="0" applyBorder="1" applyAlignment="1">
      <alignment horizontal="left" vertical="center" wrapText="1"/>
    </xf>
    <xf numFmtId="14" fontId="0" fillId="0" borderId="0" xfId="0" applyNumberFormat="1" applyBorder="1" applyAlignment="1">
      <alignment/>
    </xf>
    <xf numFmtId="0" fontId="0" fillId="0" borderId="16" xfId="0" applyBorder="1" applyAlignment="1">
      <alignment/>
    </xf>
    <xf numFmtId="0" fontId="0" fillId="0" borderId="0" xfId="0" applyBorder="1" applyAlignment="1">
      <alignment horizontal="center"/>
    </xf>
    <xf numFmtId="0" fontId="0" fillId="0" borderId="0" xfId="0"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vertical="center" wrapText="1"/>
    </xf>
    <xf numFmtId="0" fontId="22" fillId="0" borderId="0" xfId="0" applyFont="1" applyBorder="1" applyAlignment="1">
      <alignment horizontal="left"/>
    </xf>
    <xf numFmtId="4" fontId="0" fillId="0" borderId="0" xfId="0" applyNumberFormat="1" applyAlignment="1">
      <alignment/>
    </xf>
    <xf numFmtId="3" fontId="0" fillId="0" borderId="0" xfId="0" applyNumberFormat="1" applyAlignment="1">
      <alignment horizontal="center"/>
    </xf>
    <xf numFmtId="4" fontId="0" fillId="0" borderId="0" xfId="0" applyNumberFormat="1" applyAlignment="1">
      <alignment horizontal="center"/>
    </xf>
    <xf numFmtId="0" fontId="0" fillId="0" borderId="20" xfId="0" applyBorder="1" applyAlignment="1">
      <alignment vertical="center"/>
    </xf>
    <xf numFmtId="4" fontId="0" fillId="24" borderId="0" xfId="0" applyNumberFormat="1" applyFill="1" applyAlignment="1">
      <alignment horizontal="center"/>
    </xf>
    <xf numFmtId="0" fontId="0" fillId="4" borderId="0" xfId="0" applyFill="1" applyAlignment="1">
      <alignment/>
    </xf>
    <xf numFmtId="0" fontId="0" fillId="0" borderId="0" xfId="0" applyAlignment="1">
      <alignment horizontal="left"/>
    </xf>
    <xf numFmtId="0" fontId="24" fillId="0" borderId="12" xfId="0" applyFont="1" applyBorder="1" applyAlignment="1">
      <alignment horizontal="left" vertical="center"/>
    </xf>
    <xf numFmtId="0" fontId="24" fillId="0" borderId="0" xfId="0" applyFont="1" applyAlignment="1">
      <alignment vertical="center"/>
    </xf>
    <xf numFmtId="0" fontId="24" fillId="0" borderId="10" xfId="0" applyFont="1" applyBorder="1" applyAlignment="1">
      <alignment vertical="center"/>
    </xf>
    <xf numFmtId="0" fontId="0" fillId="25" borderId="0" xfId="0" applyFill="1" applyAlignment="1">
      <alignment vertical="center"/>
    </xf>
    <xf numFmtId="0" fontId="65" fillId="0" borderId="11" xfId="0" applyFont="1" applyBorder="1" applyAlignment="1">
      <alignment vertical="center"/>
    </xf>
    <xf numFmtId="0" fontId="0" fillId="25" borderId="0" xfId="0" applyFill="1" applyAlignment="1">
      <alignment/>
    </xf>
    <xf numFmtId="0" fontId="27" fillId="0" borderId="21" xfId="0" applyFont="1" applyBorder="1" applyAlignment="1">
      <alignment vertical="center"/>
    </xf>
    <xf numFmtId="0" fontId="27" fillId="0" borderId="22" xfId="0" applyFont="1" applyBorder="1" applyAlignment="1">
      <alignment vertical="center"/>
    </xf>
    <xf numFmtId="0" fontId="27" fillId="0" borderId="21" xfId="0" applyFont="1" applyBorder="1" applyAlignment="1">
      <alignment/>
    </xf>
    <xf numFmtId="0" fontId="28" fillId="0" borderId="22" xfId="0" applyFont="1" applyBorder="1" applyAlignment="1">
      <alignment/>
    </xf>
    <xf numFmtId="0" fontId="27" fillId="0" borderId="22" xfId="0" applyFont="1" applyBorder="1" applyAlignment="1">
      <alignment/>
    </xf>
    <xf numFmtId="0" fontId="27" fillId="0" borderId="23" xfId="0" applyFont="1" applyBorder="1" applyAlignment="1">
      <alignment/>
    </xf>
    <xf numFmtId="0" fontId="27" fillId="0" borderId="0" xfId="0" applyFont="1" applyAlignment="1">
      <alignment/>
    </xf>
    <xf numFmtId="0" fontId="29" fillId="0" borderId="22" xfId="0" applyFont="1" applyBorder="1" applyAlignment="1">
      <alignment/>
    </xf>
    <xf numFmtId="0" fontId="31" fillId="0" borderId="0" xfId="0" applyFont="1" applyAlignment="1">
      <alignment horizontal="center"/>
    </xf>
    <xf numFmtId="0" fontId="27" fillId="0" borderId="0" xfId="0" applyFont="1" applyBorder="1" applyAlignment="1">
      <alignment vertical="center"/>
    </xf>
    <xf numFmtId="49" fontId="29" fillId="0" borderId="22" xfId="0" applyNumberFormat="1" applyFont="1" applyBorder="1" applyAlignment="1">
      <alignment horizontal="center" vertical="center"/>
    </xf>
    <xf numFmtId="0" fontId="31" fillId="0" borderId="22" xfId="0" applyFont="1" applyBorder="1" applyAlignment="1">
      <alignment horizontal="center"/>
    </xf>
    <xf numFmtId="0" fontId="27" fillId="0" borderId="22" xfId="0" applyFont="1" applyBorder="1" applyAlignment="1">
      <alignment horizontal="center"/>
    </xf>
    <xf numFmtId="0" fontId="27" fillId="0" borderId="14" xfId="0" applyFont="1" applyBorder="1" applyAlignment="1">
      <alignment/>
    </xf>
    <xf numFmtId="0" fontId="27" fillId="0" borderId="0" xfId="0" applyFont="1" applyBorder="1" applyAlignment="1">
      <alignment/>
    </xf>
    <xf numFmtId="0" fontId="27" fillId="0" borderId="22" xfId="0" applyFont="1" applyBorder="1" applyAlignment="1">
      <alignment horizontal="left" vertical="center"/>
    </xf>
    <xf numFmtId="0" fontId="27" fillId="0" borderId="24" xfId="0" applyFont="1" applyBorder="1" applyAlignment="1">
      <alignment vertical="center"/>
    </xf>
    <xf numFmtId="0" fontId="27" fillId="0" borderId="14" xfId="0" applyFont="1" applyBorder="1" applyAlignment="1">
      <alignment vertical="center"/>
    </xf>
    <xf numFmtId="0" fontId="27" fillId="0" borderId="0" xfId="0" applyFont="1" applyBorder="1" applyAlignment="1">
      <alignment horizontal="center" vertical="center"/>
    </xf>
    <xf numFmtId="0" fontId="27" fillId="0" borderId="18" xfId="0" applyFont="1" applyBorder="1" applyAlignment="1">
      <alignment horizontal="left" vertical="center"/>
    </xf>
    <xf numFmtId="0" fontId="27" fillId="0" borderId="25" xfId="0" applyFont="1" applyBorder="1" applyAlignment="1">
      <alignment horizontal="center" vertical="center"/>
    </xf>
    <xf numFmtId="0" fontId="27" fillId="0" borderId="18" xfId="0" applyFont="1" applyBorder="1" applyAlignment="1">
      <alignment/>
    </xf>
    <xf numFmtId="0" fontId="27" fillId="0" borderId="21" xfId="0" applyFont="1" applyBorder="1" applyAlignment="1">
      <alignment/>
    </xf>
    <xf numFmtId="0" fontId="27" fillId="0" borderId="22" xfId="0" applyFont="1" applyBorder="1" applyAlignment="1">
      <alignment/>
    </xf>
    <xf numFmtId="0" fontId="27" fillId="0" borderId="23" xfId="0" applyFont="1" applyBorder="1" applyAlignment="1">
      <alignment/>
    </xf>
    <xf numFmtId="0" fontId="27" fillId="0" borderId="0" xfId="0" applyFont="1" applyBorder="1" applyAlignment="1">
      <alignment horizontal="center"/>
    </xf>
    <xf numFmtId="0" fontId="27" fillId="0" borderId="16" xfId="0" applyFont="1" applyBorder="1" applyAlignment="1">
      <alignment horizontal="left"/>
    </xf>
    <xf numFmtId="0" fontId="27" fillId="0" borderId="16" xfId="0" applyFont="1" applyBorder="1" applyAlignment="1">
      <alignment/>
    </xf>
    <xf numFmtId="0" fontId="27" fillId="0" borderId="14" xfId="0" applyFont="1" applyBorder="1" applyAlignment="1" quotePrefix="1">
      <alignment horizontal="right"/>
    </xf>
    <xf numFmtId="0" fontId="27" fillId="0" borderId="0" xfId="0" applyFont="1" applyBorder="1" applyAlignment="1">
      <alignment horizontal="left"/>
    </xf>
    <xf numFmtId="0" fontId="27" fillId="0" borderId="14" xfId="0" applyFont="1" applyBorder="1" applyAlignment="1" quotePrefix="1">
      <alignment/>
    </xf>
    <xf numFmtId="0" fontId="27" fillId="0" borderId="0" xfId="0" applyFont="1" applyBorder="1" applyAlignment="1">
      <alignment vertical="top"/>
    </xf>
    <xf numFmtId="0" fontId="27" fillId="0" borderId="17" xfId="0" applyFont="1" applyBorder="1" applyAlignment="1">
      <alignment/>
    </xf>
    <xf numFmtId="0" fontId="27" fillId="0" borderId="19" xfId="0" applyFont="1" applyBorder="1" applyAlignment="1">
      <alignment/>
    </xf>
    <xf numFmtId="0" fontId="33" fillId="0" borderId="26" xfId="0" applyFont="1" applyBorder="1" applyAlignment="1">
      <alignment horizontal="left" vertical="center" wrapText="1"/>
    </xf>
    <xf numFmtId="0" fontId="28" fillId="0" borderId="26" xfId="0" applyFont="1" applyBorder="1" applyAlignment="1">
      <alignment horizontal="left" vertical="center" wrapText="1"/>
    </xf>
    <xf numFmtId="0" fontId="33" fillId="26" borderId="26" xfId="0" applyFont="1" applyFill="1" applyBorder="1" applyAlignment="1">
      <alignment horizontal="left" vertical="center" wrapText="1"/>
    </xf>
    <xf numFmtId="0" fontId="28" fillId="26" borderId="26" xfId="0" applyFont="1" applyFill="1" applyBorder="1" applyAlignment="1">
      <alignment horizontal="left" vertical="center" wrapText="1"/>
    </xf>
    <xf numFmtId="1" fontId="66" fillId="0" borderId="11" xfId="0" applyNumberFormat="1" applyFont="1" applyBorder="1" applyAlignment="1">
      <alignment horizontal="center" vertical="center"/>
    </xf>
    <xf numFmtId="0" fontId="0" fillId="0" borderId="1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17" xfId="0" applyBorder="1" applyAlignment="1">
      <alignment vertical="center"/>
    </xf>
    <xf numFmtId="183" fontId="0" fillId="0" borderId="13" xfId="0" applyNumberFormat="1" applyBorder="1" applyAlignment="1">
      <alignment horizontal="center" vertical="center"/>
    </xf>
    <xf numFmtId="3" fontId="25" fillId="0" borderId="12" xfId="0" applyNumberFormat="1" applyFont="1" applyBorder="1" applyAlignment="1">
      <alignment vertical="center"/>
    </xf>
    <xf numFmtId="0" fontId="22" fillId="0" borderId="30" xfId="0" applyFont="1" applyBorder="1" applyAlignment="1">
      <alignment horizontal="center" vertical="center" wrapText="1"/>
    </xf>
    <xf numFmtId="0" fontId="22" fillId="0" borderId="13" xfId="0" applyNumberFormat="1" applyFont="1" applyBorder="1" applyAlignment="1">
      <alignment horizontal="center" vertical="center" wrapText="1"/>
    </xf>
    <xf numFmtId="202" fontId="0" fillId="27" borderId="13" xfId="0" applyNumberFormat="1" applyFill="1" applyBorder="1" applyAlignment="1">
      <alignment horizontal="center" vertical="center"/>
    </xf>
    <xf numFmtId="0" fontId="22" fillId="0" borderId="31" xfId="0" applyNumberFormat="1" applyFont="1" applyBorder="1" applyAlignment="1">
      <alignment horizontal="center" vertical="center" wrapText="1"/>
    </xf>
    <xf numFmtId="0" fontId="22" fillId="0" borderId="0" xfId="0" applyFont="1" applyBorder="1" applyAlignment="1">
      <alignment horizontal="right"/>
    </xf>
    <xf numFmtId="49" fontId="0" fillId="0" borderId="18" xfId="0" applyNumberFormat="1" applyBorder="1" applyAlignment="1">
      <alignment/>
    </xf>
    <xf numFmtId="0" fontId="67" fillId="0" borderId="13" xfId="0" applyFont="1" applyBorder="1" applyAlignment="1">
      <alignment horizontal="center" vertical="center" wrapText="1"/>
    </xf>
    <xf numFmtId="0" fontId="68" fillId="0" borderId="13" xfId="0" applyFont="1" applyBorder="1" applyAlignment="1">
      <alignment horizontal="center" vertical="center" wrapText="1"/>
    </xf>
    <xf numFmtId="0" fontId="0" fillId="0" borderId="0" xfId="0" applyBorder="1" applyAlignment="1">
      <alignment horizontal="center" vertical="center"/>
    </xf>
    <xf numFmtId="0" fontId="22" fillId="0" borderId="0" xfId="0" applyFont="1" applyBorder="1" applyAlignment="1">
      <alignment/>
    </xf>
    <xf numFmtId="0" fontId="22" fillId="0" borderId="0" xfId="0" applyFont="1" applyAlignment="1">
      <alignment vertical="center" wrapText="1"/>
    </xf>
    <xf numFmtId="0" fontId="0" fillId="28" borderId="0" xfId="0" applyFill="1" applyAlignment="1">
      <alignment/>
    </xf>
    <xf numFmtId="0" fontId="22" fillId="28" borderId="0" xfId="0" applyFont="1" applyFill="1" applyAlignment="1">
      <alignment vertical="center" wrapText="1"/>
    </xf>
    <xf numFmtId="0" fontId="69" fillId="0" borderId="0" xfId="0" applyFont="1" applyBorder="1" applyAlignment="1">
      <alignment horizontal="center" vertical="center"/>
    </xf>
    <xf numFmtId="0" fontId="69" fillId="0" borderId="0" xfId="0" applyFont="1" applyBorder="1" applyAlignment="1">
      <alignment vertical="center"/>
    </xf>
    <xf numFmtId="0" fontId="22" fillId="0" borderId="15" xfId="0" applyFont="1" applyBorder="1" applyAlignment="1">
      <alignment vertical="center" wrapText="1"/>
    </xf>
    <xf numFmtId="0" fontId="70" fillId="28" borderId="0" xfId="0" applyFont="1" applyFill="1" applyAlignment="1">
      <alignment horizontal="left"/>
    </xf>
    <xf numFmtId="0" fontId="71" fillId="28" borderId="0" xfId="0" applyFont="1" applyFill="1" applyAlignment="1">
      <alignment/>
    </xf>
    <xf numFmtId="0" fontId="71" fillId="28" borderId="0" xfId="0" applyFont="1" applyFill="1" applyBorder="1" applyAlignment="1">
      <alignment horizontal="left"/>
    </xf>
    <xf numFmtId="0" fontId="72" fillId="28" borderId="15" xfId="0" applyFont="1" applyFill="1" applyBorder="1" applyAlignment="1">
      <alignment horizontal="center" vertical="center"/>
    </xf>
    <xf numFmtId="0" fontId="73" fillId="28" borderId="0" xfId="0" applyFont="1" applyFill="1" applyBorder="1" applyAlignment="1">
      <alignment horizontal="center" vertical="center"/>
    </xf>
    <xf numFmtId="0" fontId="0" fillId="28" borderId="0" xfId="0" applyFill="1" applyAlignment="1" applyProtection="1">
      <alignment vertical="center"/>
      <protection locked="0"/>
    </xf>
    <xf numFmtId="0" fontId="0" fillId="0" borderId="0" xfId="0" applyAlignment="1" applyProtection="1">
      <alignment/>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28" borderId="13" xfId="0" applyFill="1" applyBorder="1" applyAlignment="1" applyProtection="1">
      <alignment horizontal="center" vertical="center" textRotation="90"/>
      <protection locked="0"/>
    </xf>
    <xf numFmtId="0" fontId="0" fillId="28" borderId="0" xfId="0" applyFill="1" applyAlignment="1" applyProtection="1">
      <alignment horizontal="center"/>
      <protection locked="0"/>
    </xf>
    <xf numFmtId="0" fontId="0" fillId="0" borderId="0" xfId="0" applyAlignment="1" applyProtection="1">
      <alignment horizontal="center"/>
      <protection locked="0"/>
    </xf>
    <xf numFmtId="0" fontId="39" fillId="28" borderId="13" xfId="0" applyFont="1" applyFill="1" applyBorder="1" applyAlignment="1" applyProtection="1">
      <alignment horizontal="center" vertical="center"/>
      <protection locked="0"/>
    </xf>
    <xf numFmtId="0" fontId="74" fillId="25" borderId="13" xfId="0" applyFont="1" applyFill="1" applyBorder="1" applyAlignment="1" applyProtection="1">
      <alignment horizontal="center" vertical="center" textRotation="90"/>
      <protection locked="0"/>
    </xf>
    <xf numFmtId="49" fontId="74" fillId="25" borderId="13" xfId="0" applyNumberFormat="1" applyFont="1" applyFill="1" applyBorder="1" applyAlignment="1" applyProtection="1">
      <alignment horizontal="center" vertical="center" textRotation="90"/>
      <protection locked="0"/>
    </xf>
    <xf numFmtId="49" fontId="75" fillId="25" borderId="13" xfId="0" applyNumberFormat="1" applyFont="1" applyFill="1" applyBorder="1" applyAlignment="1" applyProtection="1">
      <alignment horizontal="center" vertical="center" textRotation="90"/>
      <protection locked="0"/>
    </xf>
    <xf numFmtId="0" fontId="74" fillId="25" borderId="13" xfId="0" applyFont="1" applyFill="1" applyBorder="1" applyAlignment="1" applyProtection="1">
      <alignment horizontal="center" vertical="center" textRotation="90" wrapText="1"/>
      <protection locked="0"/>
    </xf>
    <xf numFmtId="0" fontId="0" fillId="25" borderId="13" xfId="0" applyFill="1" applyBorder="1" applyAlignment="1" applyProtection="1">
      <alignment horizontal="center" vertical="center" textRotation="90" wrapText="1"/>
      <protection locked="0"/>
    </xf>
    <xf numFmtId="0" fontId="0" fillId="29" borderId="13" xfId="0" applyFill="1" applyBorder="1" applyAlignment="1" applyProtection="1">
      <alignment horizontal="center" vertical="center" textRotation="90"/>
      <protection locked="0"/>
    </xf>
    <xf numFmtId="0" fontId="34" fillId="25" borderId="13" xfId="0" applyFont="1" applyFill="1" applyBorder="1" applyAlignment="1" applyProtection="1">
      <alignment horizontal="center" vertical="center" textRotation="90" wrapText="1"/>
      <protection locked="0"/>
    </xf>
    <xf numFmtId="0" fontId="0" fillId="27" borderId="0" xfId="0" applyFill="1" applyAlignment="1" applyProtection="1">
      <alignment/>
      <protection locked="0"/>
    </xf>
    <xf numFmtId="0" fontId="0" fillId="27" borderId="0" xfId="0" applyFill="1" applyAlignment="1" applyProtection="1">
      <alignment vertical="center"/>
      <protection locked="0"/>
    </xf>
    <xf numFmtId="0" fontId="0" fillId="27" borderId="0" xfId="0" applyFill="1" applyAlignment="1" applyProtection="1">
      <alignment horizontal="center" vertical="center"/>
      <protection locked="0"/>
    </xf>
    <xf numFmtId="0" fontId="0" fillId="28" borderId="0" xfId="0" applyFill="1" applyAlignment="1" applyProtection="1">
      <alignment/>
      <protection locked="0"/>
    </xf>
    <xf numFmtId="0" fontId="0" fillId="28" borderId="0" xfId="0" applyFill="1" applyAlignment="1" applyProtection="1">
      <alignment horizontal="center" vertical="center"/>
      <protection locked="0"/>
    </xf>
    <xf numFmtId="0" fontId="0" fillId="0" borderId="32" xfId="0" applyBorder="1" applyAlignment="1">
      <alignment/>
    </xf>
    <xf numFmtId="0" fontId="0" fillId="0" borderId="33" xfId="0" applyBorder="1" applyAlignment="1">
      <alignment/>
    </xf>
    <xf numFmtId="0" fontId="22" fillId="0" borderId="14" xfId="0" applyFont="1" applyFill="1" applyBorder="1" applyAlignment="1">
      <alignment/>
    </xf>
    <xf numFmtId="0" fontId="22" fillId="0" borderId="14" xfId="0" applyFont="1" applyBorder="1" applyAlignment="1">
      <alignment/>
    </xf>
    <xf numFmtId="0" fontId="22" fillId="0" borderId="16"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17" xfId="0" applyFont="1" applyBorder="1" applyAlignment="1">
      <alignment/>
    </xf>
    <xf numFmtId="0" fontId="72" fillId="28" borderId="34" xfId="0" applyFont="1" applyFill="1" applyBorder="1" applyAlignment="1">
      <alignment horizontal="center" vertical="center"/>
    </xf>
    <xf numFmtId="0" fontId="72" fillId="28" borderId="35" xfId="0" applyFont="1" applyFill="1" applyBorder="1" applyAlignment="1">
      <alignment horizontal="center" vertical="center"/>
    </xf>
    <xf numFmtId="0" fontId="73" fillId="28" borderId="36" xfId="0" applyFont="1" applyFill="1" applyBorder="1" applyAlignment="1">
      <alignment horizontal="center" vertical="center"/>
    </xf>
    <xf numFmtId="0" fontId="69" fillId="0" borderId="33" xfId="0" applyFont="1" applyBorder="1" applyAlignment="1">
      <alignment vertical="center"/>
    </xf>
    <xf numFmtId="0" fontId="69" fillId="0" borderId="16" xfId="0" applyFont="1" applyBorder="1" applyAlignment="1">
      <alignment horizontal="center" vertical="center"/>
    </xf>
    <xf numFmtId="0" fontId="0" fillId="0" borderId="24" xfId="0" applyBorder="1" applyAlignment="1">
      <alignment/>
    </xf>
    <xf numFmtId="0" fontId="34" fillId="0" borderId="28" xfId="0" applyFont="1" applyBorder="1" applyAlignment="1">
      <alignment vertical="center"/>
    </xf>
    <xf numFmtId="183" fontId="0" fillId="0" borderId="0" xfId="0" applyNumberFormat="1" applyBorder="1" applyAlignment="1">
      <alignment horizontal="right" vertical="center"/>
    </xf>
    <xf numFmtId="183" fontId="0" fillId="0" borderId="37" xfId="0" applyNumberFormat="1" applyBorder="1" applyAlignment="1">
      <alignment horizontal="center" vertical="center"/>
    </xf>
    <xf numFmtId="0" fontId="67" fillId="0" borderId="13" xfId="0" applyFont="1" applyBorder="1" applyAlignment="1">
      <alignment horizontal="center" vertical="center" wrapText="1"/>
    </xf>
    <xf numFmtId="0" fontId="67" fillId="0" borderId="13" xfId="0" applyFont="1" applyBorder="1" applyAlignment="1">
      <alignment horizontal="center" vertical="center" wrapText="1"/>
    </xf>
    <xf numFmtId="0" fontId="76" fillId="0" borderId="13" xfId="0" applyFont="1" applyBorder="1" applyAlignment="1">
      <alignment horizontal="center" vertical="center" wrapText="1"/>
    </xf>
    <xf numFmtId="0" fontId="0" fillId="0" borderId="38" xfId="0" applyBorder="1" applyAlignment="1">
      <alignment vertical="center"/>
    </xf>
    <xf numFmtId="49" fontId="0" fillId="0" borderId="0" xfId="0" applyNumberFormat="1" applyBorder="1" applyAlignment="1">
      <alignment/>
    </xf>
    <xf numFmtId="0" fontId="0" fillId="0" borderId="39" xfId="0" applyBorder="1" applyAlignment="1">
      <alignment vertical="center"/>
    </xf>
    <xf numFmtId="0" fontId="77" fillId="30" borderId="13" xfId="0" applyFont="1" applyFill="1" applyBorder="1" applyAlignment="1" applyProtection="1">
      <alignment horizontal="center" vertical="center" wrapText="1"/>
      <protection locked="0"/>
    </xf>
    <xf numFmtId="0" fontId="77" fillId="30" borderId="13" xfId="0" applyFont="1" applyFill="1" applyBorder="1" applyAlignment="1" applyProtection="1">
      <alignment horizontal="center" vertical="center"/>
      <protection locked="0"/>
    </xf>
    <xf numFmtId="0" fontId="78" fillId="30" borderId="13" xfId="0" applyFont="1" applyFill="1" applyBorder="1" applyAlignment="1" applyProtection="1">
      <alignment horizontal="center" wrapText="1"/>
      <protection locked="0"/>
    </xf>
    <xf numFmtId="0" fontId="77" fillId="30" borderId="13" xfId="0" applyFont="1" applyFill="1" applyBorder="1" applyAlignment="1" applyProtection="1">
      <alignment horizontal="center" vertical="center" textRotation="90" wrapText="1"/>
      <protection locked="0"/>
    </xf>
    <xf numFmtId="0" fontId="0" fillId="30" borderId="13" xfId="0" applyFill="1" applyBorder="1" applyAlignment="1" applyProtection="1">
      <alignment horizontal="center" vertical="center" wrapText="1"/>
      <protection locked="0"/>
    </xf>
    <xf numFmtId="0" fontId="0" fillId="30" borderId="40" xfId="0" applyFill="1" applyBorder="1" applyAlignment="1" applyProtection="1">
      <alignment horizontal="center" vertical="center" wrapText="1"/>
      <protection locked="0"/>
    </xf>
    <xf numFmtId="0" fontId="0" fillId="30" borderId="40" xfId="0" applyFill="1" applyBorder="1" applyAlignment="1" applyProtection="1">
      <alignment horizontal="center" vertical="center" textRotation="90" wrapText="1"/>
      <protection locked="0"/>
    </xf>
    <xf numFmtId="0" fontId="65" fillId="30" borderId="13" xfId="0" applyFont="1" applyFill="1" applyBorder="1" applyAlignment="1" applyProtection="1">
      <alignment horizontal="center" vertical="center" wrapText="1"/>
      <protection/>
    </xf>
    <xf numFmtId="0" fontId="0" fillId="0" borderId="41" xfId="0" applyBorder="1" applyAlignment="1">
      <alignment horizontal="center" vertical="center"/>
    </xf>
    <xf numFmtId="4" fontId="0" fillId="0" borderId="13" xfId="0" applyNumberFormat="1" applyBorder="1" applyAlignment="1">
      <alignment horizontal="right" vertical="center"/>
    </xf>
    <xf numFmtId="3" fontId="0" fillId="0" borderId="13" xfId="0" applyNumberFormat="1" applyBorder="1" applyAlignment="1">
      <alignment horizontal="right" vertical="center"/>
    </xf>
    <xf numFmtId="3" fontId="25" fillId="0" borderId="10" xfId="0" applyNumberFormat="1" applyFont="1" applyBorder="1" applyAlignment="1">
      <alignment vertical="center"/>
    </xf>
    <xf numFmtId="3" fontId="25" fillId="0" borderId="11" xfId="0" applyNumberFormat="1" applyFont="1" applyBorder="1" applyAlignment="1">
      <alignment vertical="center"/>
    </xf>
    <xf numFmtId="0" fontId="0" fillId="0" borderId="13" xfId="0" applyNumberFormat="1" applyBorder="1" applyAlignment="1">
      <alignment horizontal="center" vertical="center" wrapText="1"/>
    </xf>
    <xf numFmtId="0" fontId="34" fillId="0" borderId="13" xfId="0" applyFont="1" applyBorder="1" applyAlignment="1">
      <alignment horizontal="center" vertical="center" wrapText="1"/>
    </xf>
    <xf numFmtId="4" fontId="22" fillId="25" borderId="13" xfId="0" applyNumberFormat="1" applyFont="1" applyFill="1" applyBorder="1" applyAlignment="1">
      <alignment vertical="center" wrapText="1"/>
    </xf>
    <xf numFmtId="4" fontId="79" fillId="25" borderId="13" xfId="0" applyNumberFormat="1" applyFont="1" applyFill="1" applyBorder="1" applyAlignment="1">
      <alignment vertical="center" wrapText="1"/>
    </xf>
    <xf numFmtId="0" fontId="79" fillId="25" borderId="13" xfId="0" applyFont="1" applyFill="1" applyBorder="1" applyAlignment="1">
      <alignment vertical="center" wrapText="1"/>
    </xf>
    <xf numFmtId="4" fontId="79" fillId="25" borderId="13" xfId="0" applyNumberFormat="1" applyFont="1" applyFill="1" applyBorder="1" applyAlignment="1">
      <alignment horizontal="right" vertical="center" wrapText="1"/>
    </xf>
    <xf numFmtId="0" fontId="79" fillId="25" borderId="13" xfId="0" applyFont="1" applyFill="1" applyBorder="1" applyAlignment="1">
      <alignment horizontal="right" vertical="center" wrapText="1"/>
    </xf>
    <xf numFmtId="0" fontId="30" fillId="0" borderId="14" xfId="0" applyFont="1" applyBorder="1" applyAlignment="1">
      <alignment horizontal="center"/>
    </xf>
    <xf numFmtId="0" fontId="30" fillId="0" borderId="0" xfId="0" applyFont="1" applyBorder="1" applyAlignment="1">
      <alignment horizontal="center"/>
    </xf>
    <xf numFmtId="0" fontId="27" fillId="0" borderId="21" xfId="0" applyFont="1" applyBorder="1" applyAlignment="1">
      <alignment horizontal="left" vertical="center" wrapText="1"/>
    </xf>
    <xf numFmtId="0" fontId="27" fillId="0" borderId="22" xfId="0" applyFont="1" applyBorder="1" applyAlignment="1">
      <alignment horizontal="left" vertical="center" wrapText="1"/>
    </xf>
    <xf numFmtId="0" fontId="27" fillId="0" borderId="23" xfId="0" applyFont="1" applyBorder="1" applyAlignment="1">
      <alignment horizontal="left" vertical="center" wrapText="1"/>
    </xf>
    <xf numFmtId="49" fontId="29" fillId="0" borderId="22" xfId="0" applyNumberFormat="1" applyFont="1" applyBorder="1" applyAlignment="1">
      <alignment horizontal="center"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7" fillId="0" borderId="23" xfId="0" applyFont="1" applyBorder="1" applyAlignment="1">
      <alignment horizontal="left" vertical="center"/>
    </xf>
    <xf numFmtId="0" fontId="27" fillId="0" borderId="32"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32" xfId="0" applyFont="1" applyBorder="1" applyAlignment="1">
      <alignment horizontal="center" vertical="center"/>
    </xf>
    <xf numFmtId="0" fontId="27" fillId="0" borderId="24" xfId="0" applyFont="1" applyBorder="1" applyAlignment="1">
      <alignment horizontal="center" vertical="center"/>
    </xf>
    <xf numFmtId="0" fontId="27" fillId="0" borderId="33"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14"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32" xfId="0" applyFont="1" applyBorder="1" applyAlignment="1">
      <alignment horizontal="center" vertical="center" textRotation="90" wrapText="1"/>
    </xf>
    <xf numFmtId="0" fontId="27" fillId="0" borderId="33" xfId="0" applyFont="1" applyBorder="1" applyAlignment="1">
      <alignment horizontal="center" vertical="center" textRotation="90" wrapText="1"/>
    </xf>
    <xf numFmtId="0" fontId="27" fillId="0" borderId="14" xfId="0" applyFont="1" applyBorder="1" applyAlignment="1">
      <alignment horizontal="center" vertical="center" textRotation="90" wrapText="1"/>
    </xf>
    <xf numFmtId="0" fontId="27" fillId="0" borderId="16" xfId="0" applyFont="1" applyBorder="1" applyAlignment="1">
      <alignment horizontal="center" vertical="center" textRotation="90" wrapText="1"/>
    </xf>
    <xf numFmtId="0" fontId="27" fillId="0" borderId="17" xfId="0" applyFont="1" applyBorder="1" applyAlignment="1">
      <alignment horizontal="center" vertical="center" textRotation="90" wrapText="1"/>
    </xf>
    <xf numFmtId="0" fontId="27" fillId="0" borderId="19" xfId="0" applyFont="1" applyBorder="1" applyAlignment="1">
      <alignment horizontal="center" vertical="center" textRotation="90"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14" xfId="0" applyFont="1" applyBorder="1" applyAlignment="1">
      <alignment horizontal="center"/>
    </xf>
    <xf numFmtId="0" fontId="27" fillId="0" borderId="0" xfId="0" applyFont="1" applyBorder="1" applyAlignment="1">
      <alignment horizontal="center"/>
    </xf>
    <xf numFmtId="0" fontId="29" fillId="0" borderId="0" xfId="0" applyFont="1" applyBorder="1" applyAlignment="1">
      <alignment horizontal="center"/>
    </xf>
    <xf numFmtId="0" fontId="27" fillId="0" borderId="0" xfId="0" applyFont="1" applyAlignment="1">
      <alignment horizontal="center"/>
    </xf>
    <xf numFmtId="0" fontId="27" fillId="0" borderId="0" xfId="0" applyFont="1" applyBorder="1" applyAlignment="1">
      <alignment horizontal="left"/>
    </xf>
    <xf numFmtId="0" fontId="27" fillId="0" borderId="21" xfId="0" applyFont="1" applyBorder="1" applyAlignment="1">
      <alignment horizontal="center"/>
    </xf>
    <xf numFmtId="0" fontId="27" fillId="0" borderId="22" xfId="0" applyFont="1" applyBorder="1" applyAlignment="1">
      <alignment horizontal="center"/>
    </xf>
    <xf numFmtId="0" fontId="27" fillId="0" borderId="23" xfId="0" applyFont="1" applyBorder="1" applyAlignment="1">
      <alignment horizontal="center"/>
    </xf>
    <xf numFmtId="0" fontId="80" fillId="31" borderId="13" xfId="0" applyFont="1" applyFill="1" applyBorder="1" applyAlignment="1" applyProtection="1">
      <alignment horizontal="center" vertical="center" wrapText="1"/>
      <protection/>
    </xf>
    <xf numFmtId="0" fontId="14" fillId="0" borderId="37" xfId="47"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0" borderId="40" xfId="0" applyFill="1" applyBorder="1" applyAlignment="1" applyProtection="1">
      <alignment horizontal="center" vertical="center" wrapText="1"/>
      <protection locked="0"/>
    </xf>
    <xf numFmtId="0" fontId="0" fillId="30" borderId="0" xfId="0" applyFill="1" applyBorder="1" applyAlignment="1" applyProtection="1">
      <alignment horizontal="center" vertical="center" wrapText="1"/>
      <protection locked="0"/>
    </xf>
    <xf numFmtId="0" fontId="0" fillId="25" borderId="13" xfId="0" applyFill="1" applyBorder="1" applyAlignment="1" applyProtection="1">
      <alignment horizontal="center" vertical="center"/>
      <protection/>
    </xf>
    <xf numFmtId="0" fontId="0" fillId="29" borderId="13" xfId="0" applyFill="1" applyBorder="1" applyAlignment="1" applyProtection="1">
      <alignment horizontal="center" vertical="center" wrapText="1"/>
      <protection/>
    </xf>
    <xf numFmtId="0" fontId="20" fillId="0" borderId="42" xfId="0" applyFont="1" applyBorder="1" applyAlignment="1">
      <alignment horizontal="center" vertical="center" wrapText="1"/>
    </xf>
    <xf numFmtId="196" fontId="23" fillId="30" borderId="12" xfId="0" applyNumberFormat="1" applyFont="1" applyFill="1" applyBorder="1" applyAlignment="1" applyProtection="1">
      <alignment horizontal="left" vertical="center" wrapText="1"/>
      <protection locked="0"/>
    </xf>
    <xf numFmtId="196" fontId="23" fillId="30" borderId="11" xfId="0" applyNumberFormat="1" applyFont="1" applyFill="1" applyBorder="1" applyAlignment="1" applyProtection="1">
      <alignment horizontal="left" vertical="center" wrapText="1"/>
      <protection locked="0"/>
    </xf>
    <xf numFmtId="0" fontId="0" fillId="0" borderId="12"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35" xfId="0" applyBorder="1" applyAlignment="1">
      <alignment vertical="center" wrapText="1"/>
    </xf>
    <xf numFmtId="4" fontId="79" fillId="25" borderId="12" xfId="0" applyNumberFormat="1" applyFont="1" applyFill="1" applyBorder="1" applyAlignment="1">
      <alignment horizontal="center" vertical="center" wrapText="1"/>
    </xf>
    <xf numFmtId="4" fontId="79" fillId="25" borderId="10" xfId="0" applyNumberFormat="1" applyFont="1" applyFill="1" applyBorder="1" applyAlignment="1">
      <alignment horizontal="center" vertical="center" wrapText="1"/>
    </xf>
    <xf numFmtId="4" fontId="79" fillId="25" borderId="43" xfId="0" applyNumberFormat="1" applyFont="1" applyFill="1" applyBorder="1" applyAlignment="1">
      <alignment horizontal="center" vertical="center" wrapText="1"/>
    </xf>
    <xf numFmtId="0" fontId="40" fillId="0" borderId="13" xfId="0" applyFont="1" applyBorder="1" applyAlignment="1">
      <alignment horizontal="left"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13" xfId="0" applyFont="1" applyBorder="1" applyAlignment="1">
      <alignment horizontal="center" vertical="center" wrapText="1"/>
    </xf>
    <xf numFmtId="0" fontId="0" fillId="0" borderId="13" xfId="0" applyBorder="1" applyAlignment="1">
      <alignment horizontal="center" vertical="center"/>
    </xf>
    <xf numFmtId="0" fontId="40" fillId="25" borderId="13" xfId="0" applyFont="1" applyFill="1" applyBorder="1" applyAlignment="1">
      <alignment horizontal="center" vertical="center" wrapText="1"/>
    </xf>
    <xf numFmtId="0" fontId="24" fillId="31" borderId="12" xfId="0" applyFont="1" applyFill="1" applyBorder="1" applyAlignment="1">
      <alignment horizontal="center" vertical="center"/>
    </xf>
    <xf numFmtId="0" fontId="24" fillId="31" borderId="10" xfId="0" applyFont="1" applyFill="1" applyBorder="1" applyAlignment="1">
      <alignment horizontal="center" vertical="center"/>
    </xf>
    <xf numFmtId="0" fontId="24" fillId="31" borderId="11" xfId="0" applyFont="1" applyFill="1" applyBorder="1" applyAlignment="1">
      <alignment horizontal="center" vertical="center"/>
    </xf>
    <xf numFmtId="0" fontId="22" fillId="0" borderId="47"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27" xfId="0" applyFont="1" applyBorder="1" applyAlignment="1">
      <alignment horizontal="center" vertical="center" wrapText="1"/>
    </xf>
    <xf numFmtId="0" fontId="0" fillId="0" borderId="34" xfId="0" applyBorder="1" applyAlignment="1">
      <alignment horizontal="center" vertical="center" wrapText="1"/>
    </xf>
    <xf numFmtId="0" fontId="0" fillId="0" borderId="48" xfId="0" applyBorder="1" applyAlignment="1">
      <alignment horizontal="center" vertical="center" wrapText="1"/>
    </xf>
    <xf numFmtId="0" fontId="0" fillId="0" borderId="32" xfId="0" applyBorder="1" applyAlignment="1">
      <alignment horizontal="center" vertical="center" wrapText="1"/>
    </xf>
    <xf numFmtId="0" fontId="0" fillId="0" borderId="50" xfId="0" applyBorder="1" applyAlignment="1">
      <alignment horizontal="center" vertical="center" wrapText="1"/>
    </xf>
    <xf numFmtId="0" fontId="0" fillId="0" borderId="14" xfId="0" applyBorder="1" applyAlignment="1">
      <alignment horizontal="center" vertical="center" wrapText="1"/>
    </xf>
    <xf numFmtId="0" fontId="0" fillId="0" borderId="28" xfId="0" applyBorder="1" applyAlignment="1">
      <alignment wrapText="1"/>
    </xf>
    <xf numFmtId="0" fontId="0" fillId="0" borderId="27" xfId="0" applyBorder="1" applyAlignment="1">
      <alignment wrapText="1"/>
    </xf>
    <xf numFmtId="0" fontId="0" fillId="0" borderId="40" xfId="0" applyBorder="1" applyAlignment="1">
      <alignment horizontal="center" vertical="center" wrapText="1"/>
    </xf>
    <xf numFmtId="0" fontId="0" fillId="0" borderId="49" xfId="0" applyBorder="1" applyAlignment="1">
      <alignment vertical="center" wrapText="1"/>
    </xf>
    <xf numFmtId="0" fontId="0" fillId="0" borderId="27" xfId="0" applyBorder="1" applyAlignment="1">
      <alignment vertical="center" wrapText="1"/>
    </xf>
    <xf numFmtId="0" fontId="21" fillId="0" borderId="38" xfId="0" applyFont="1" applyBorder="1" applyAlignment="1">
      <alignment horizontal="center" vertical="center" wrapText="1"/>
    </xf>
    <xf numFmtId="0" fontId="21" fillId="0" borderId="13" xfId="0" applyFont="1" applyBorder="1" applyAlignment="1">
      <alignment horizontal="center" vertical="center" wrapText="1"/>
    </xf>
    <xf numFmtId="0" fontId="0" fillId="0" borderId="51" xfId="0" applyBorder="1" applyAlignment="1">
      <alignment vertical="center" wrapText="1"/>
    </xf>
    <xf numFmtId="0" fontId="0" fillId="0" borderId="13" xfId="0" applyBorder="1" applyAlignment="1">
      <alignment vertical="center" wrapText="1"/>
    </xf>
    <xf numFmtId="4" fontId="0" fillId="0" borderId="12" xfId="0" applyNumberFormat="1" applyBorder="1" applyAlignment="1">
      <alignment vertical="center" wrapText="1"/>
    </xf>
    <xf numFmtId="0" fontId="0" fillId="0" borderId="10" xfId="0" applyBorder="1" applyAlignment="1">
      <alignment/>
    </xf>
    <xf numFmtId="0" fontId="0" fillId="0" borderId="43" xfId="0" applyBorder="1" applyAlignment="1">
      <alignment/>
    </xf>
    <xf numFmtId="4" fontId="0" fillId="0" borderId="13" xfId="0" applyNumberFormat="1" applyBorder="1" applyAlignment="1">
      <alignment vertical="center" wrapText="1"/>
    </xf>
    <xf numFmtId="4" fontId="0" fillId="0" borderId="31" xfId="0" applyNumberFormat="1" applyBorder="1" applyAlignment="1">
      <alignment vertical="center" wrapText="1"/>
    </xf>
    <xf numFmtId="0" fontId="0" fillId="0" borderId="38" xfId="0" applyBorder="1" applyAlignment="1">
      <alignment horizontal="center" vertical="center"/>
    </xf>
    <xf numFmtId="4" fontId="0" fillId="0" borderId="12" xfId="0" applyNumberFormat="1" applyBorder="1" applyAlignment="1">
      <alignment horizontal="center" vertical="center"/>
    </xf>
    <xf numFmtId="4" fontId="0" fillId="0" borderId="10" xfId="0" applyNumberFormat="1" applyBorder="1" applyAlignment="1">
      <alignment horizontal="center" vertical="center"/>
    </xf>
    <xf numFmtId="4" fontId="0" fillId="0" borderId="11" xfId="0" applyNumberFormat="1" applyBorder="1" applyAlignment="1">
      <alignment horizontal="center" vertical="center"/>
    </xf>
    <xf numFmtId="3" fontId="65" fillId="0" borderId="10" xfId="0" applyNumberFormat="1" applyFont="1" applyBorder="1" applyAlignment="1">
      <alignment horizontal="center" vertical="center"/>
    </xf>
    <xf numFmtId="3" fontId="65" fillId="0" borderId="11" xfId="0" applyNumberFormat="1"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0" fillId="0" borderId="49"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30" xfId="0" applyBorder="1" applyAlignment="1">
      <alignment horizontal="center" vertical="center" wrapText="1"/>
    </xf>
    <xf numFmtId="0" fontId="0" fillId="0" borderId="38"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0" fillId="0" borderId="56" xfId="0" applyBorder="1" applyAlignment="1">
      <alignment horizontal="center" vertical="center" wrapText="1"/>
    </xf>
    <xf numFmtId="11" fontId="22" fillId="0" borderId="0" xfId="0" applyNumberFormat="1" applyFont="1" applyBorder="1" applyAlignment="1">
      <alignment horizontal="center" wrapText="1"/>
    </xf>
    <xf numFmtId="11" fontId="22" fillId="0" borderId="16" xfId="0" applyNumberFormat="1" applyFont="1" applyBorder="1" applyAlignment="1">
      <alignment horizontal="center" wrapText="1"/>
    </xf>
    <xf numFmtId="0" fontId="22" fillId="0" borderId="0" xfId="0" applyFont="1" applyBorder="1" applyAlignment="1">
      <alignment horizontal="right"/>
    </xf>
    <xf numFmtId="14" fontId="0" fillId="0" borderId="0" xfId="0" applyNumberFormat="1" applyBorder="1" applyAlignment="1">
      <alignment horizontal="center"/>
    </xf>
    <xf numFmtId="0" fontId="0" fillId="0" borderId="0" xfId="0" applyBorder="1" applyAlignment="1">
      <alignment horizontal="center"/>
    </xf>
    <xf numFmtId="0" fontId="0" fillId="27" borderId="34" xfId="0" applyFill="1" applyBorder="1" applyAlignment="1">
      <alignment horizontal="center" vertical="center" wrapText="1"/>
    </xf>
    <xf numFmtId="0" fontId="0" fillId="27" borderId="15" xfId="0" applyFill="1" applyBorder="1" applyAlignment="1">
      <alignment horizontal="center" vertical="center" wrapText="1"/>
    </xf>
    <xf numFmtId="0" fontId="0" fillId="0" borderId="0" xfId="0" applyBorder="1" applyAlignment="1">
      <alignment horizontal="left" vertical="center" wrapText="1"/>
    </xf>
    <xf numFmtId="0" fontId="22" fillId="0" borderId="14" xfId="0" applyFont="1" applyBorder="1" applyAlignment="1">
      <alignment vertical="center" wrapText="1"/>
    </xf>
    <xf numFmtId="0" fontId="22" fillId="0" borderId="0" xfId="0" applyFont="1" applyBorder="1" applyAlignment="1">
      <alignment vertical="center" wrapText="1"/>
    </xf>
    <xf numFmtId="0" fontId="0" fillId="0" borderId="0" xfId="0" applyBorder="1" applyAlignment="1">
      <alignment vertical="center" wrapText="1"/>
    </xf>
    <xf numFmtId="0" fontId="0" fillId="0" borderId="41" xfId="0" applyBorder="1" applyAlignment="1">
      <alignment horizontal="center" vertical="center"/>
    </xf>
    <xf numFmtId="4" fontId="0" fillId="0" borderId="13" xfId="0" applyNumberFormat="1" applyBorder="1" applyAlignment="1">
      <alignment horizontal="center" vertical="center"/>
    </xf>
    <xf numFmtId="0" fontId="19" fillId="0" borderId="57" xfId="0" applyFont="1" applyBorder="1" applyAlignment="1">
      <alignment horizontal="center" vertical="center" wrapText="1"/>
    </xf>
    <xf numFmtId="0" fontId="0" fillId="0" borderId="12" xfId="0" applyBorder="1" applyAlignment="1">
      <alignment horizontal="center" vertical="center"/>
    </xf>
    <xf numFmtId="0" fontId="40" fillId="25" borderId="29" xfId="0" applyFont="1" applyFill="1" applyBorder="1" applyAlignment="1">
      <alignment horizontal="center" vertical="center" wrapText="1"/>
    </xf>
    <xf numFmtId="0" fontId="40" fillId="25" borderId="10" xfId="0" applyFont="1" applyFill="1" applyBorder="1" applyAlignment="1">
      <alignment horizontal="center" vertical="center" wrapText="1"/>
    </xf>
    <xf numFmtId="4" fontId="0" fillId="0" borderId="0" xfId="0" applyNumberFormat="1" applyBorder="1" applyAlignment="1">
      <alignment vertical="center" wrapText="1"/>
    </xf>
    <xf numFmtId="0" fontId="22" fillId="0" borderId="0" xfId="0" applyFont="1" applyBorder="1" applyAlignment="1">
      <alignment horizontal="center" vertical="center" wrapText="1"/>
    </xf>
    <xf numFmtId="0" fontId="22" fillId="0" borderId="16" xfId="0" applyFont="1" applyBorder="1" applyAlignment="1">
      <alignment horizontal="center" vertical="center" wrapText="1"/>
    </xf>
    <xf numFmtId="0" fontId="68" fillId="0" borderId="13" xfId="0" applyFont="1" applyBorder="1" applyAlignment="1">
      <alignment horizontal="center" vertical="center" wrapText="1"/>
    </xf>
    <xf numFmtId="0" fontId="73" fillId="25" borderId="47" xfId="0" applyFont="1" applyFill="1" applyBorder="1" applyAlignment="1">
      <alignment horizontal="center" vertical="center" wrapText="1"/>
    </xf>
    <xf numFmtId="0" fontId="73" fillId="25" borderId="15" xfId="0" applyFont="1" applyFill="1" applyBorder="1" applyAlignment="1">
      <alignment horizontal="center" vertical="center" wrapText="1"/>
    </xf>
    <xf numFmtId="0" fontId="73" fillId="25" borderId="48" xfId="0" applyFont="1" applyFill="1" applyBorder="1" applyAlignment="1">
      <alignment horizontal="center" vertical="center" wrapText="1"/>
    </xf>
    <xf numFmtId="0" fontId="73" fillId="25" borderId="40" xfId="0" applyFont="1" applyFill="1" applyBorder="1" applyAlignment="1">
      <alignment horizontal="center" vertical="center" wrapText="1"/>
    </xf>
    <xf numFmtId="0" fontId="73" fillId="25" borderId="0" xfId="0" applyFont="1" applyFill="1" applyBorder="1" applyAlignment="1">
      <alignment horizontal="center" vertical="center" wrapText="1"/>
    </xf>
    <xf numFmtId="0" fontId="73" fillId="25" borderId="50" xfId="0" applyFont="1" applyFill="1" applyBorder="1" applyAlignment="1">
      <alignment horizontal="center" vertical="center" wrapText="1"/>
    </xf>
    <xf numFmtId="0" fontId="73" fillId="25" borderId="49" xfId="0" applyFont="1" applyFill="1" applyBorder="1" applyAlignment="1">
      <alignment horizontal="center" vertical="center" wrapText="1"/>
    </xf>
    <xf numFmtId="0" fontId="73" fillId="25" borderId="42" xfId="0" applyFont="1" applyFill="1" applyBorder="1" applyAlignment="1">
      <alignment horizontal="center" vertical="center" wrapText="1"/>
    </xf>
    <xf numFmtId="0" fontId="73" fillId="25" borderId="27" xfId="0" applyFont="1" applyFill="1" applyBorder="1" applyAlignment="1">
      <alignment horizontal="center" vertical="center" wrapText="1"/>
    </xf>
    <xf numFmtId="0" fontId="68" fillId="0" borderId="37" xfId="0" applyFont="1" applyBorder="1" applyAlignment="1">
      <alignment horizontal="center" vertical="center" wrapText="1"/>
    </xf>
    <xf numFmtId="0" fontId="68" fillId="0" borderId="30" xfId="0" applyFont="1" applyBorder="1" applyAlignment="1">
      <alignment horizontal="center" vertical="center" wrapText="1"/>
    </xf>
    <xf numFmtId="0" fontId="0" fillId="0" borderId="0" xfId="0" applyBorder="1" applyAlignment="1">
      <alignment horizontal="left"/>
    </xf>
    <xf numFmtId="0" fontId="0" fillId="0" borderId="32" xfId="0" applyBorder="1" applyAlignment="1">
      <alignment horizontal="center" vertical="center"/>
    </xf>
    <xf numFmtId="0" fontId="0" fillId="0" borderId="24" xfId="0" applyBorder="1" applyAlignment="1">
      <alignment horizontal="center" vertical="center"/>
    </xf>
    <xf numFmtId="3" fontId="0" fillId="27" borderId="58" xfId="0" applyNumberFormat="1" applyFont="1" applyFill="1" applyBorder="1" applyAlignment="1">
      <alignment horizontal="center" vertical="center" wrapText="1"/>
    </xf>
    <xf numFmtId="3" fontId="0" fillId="27" borderId="59" xfId="0" applyNumberFormat="1" applyFont="1" applyFill="1" applyBorder="1" applyAlignment="1">
      <alignment horizontal="center" vertical="center" wrapText="1"/>
    </xf>
    <xf numFmtId="3" fontId="0" fillId="27" borderId="52" xfId="0" applyNumberFormat="1" applyFont="1" applyFill="1" applyBorder="1" applyAlignment="1">
      <alignment horizontal="center" vertical="center" wrapText="1"/>
    </xf>
    <xf numFmtId="0" fontId="34" fillId="0" borderId="0" xfId="0" applyFont="1" applyBorder="1" applyAlignment="1">
      <alignment horizontal="center"/>
    </xf>
    <xf numFmtId="0" fontId="0" fillId="0" borderId="29" xfId="0" applyBorder="1" applyAlignment="1">
      <alignment horizontal="center" vertical="center" wrapText="1"/>
    </xf>
    <xf numFmtId="0" fontId="19" fillId="0" borderId="60" xfId="0" applyFont="1" applyBorder="1" applyAlignment="1">
      <alignment horizontal="center" vertical="center" wrapText="1"/>
    </xf>
    <xf numFmtId="0" fontId="19" fillId="0" borderId="61" xfId="0" applyFont="1" applyBorder="1" applyAlignment="1">
      <alignment horizontal="center" vertical="center" wrapText="1"/>
    </xf>
    <xf numFmtId="0" fontId="0" fillId="0" borderId="33" xfId="0" applyBorder="1" applyAlignment="1">
      <alignment horizontal="center" vertical="center"/>
    </xf>
    <xf numFmtId="0" fontId="0" fillId="0" borderId="32" xfId="0" applyBorder="1" applyAlignment="1">
      <alignment horizontal="right" vertical="center" wrapText="1"/>
    </xf>
    <xf numFmtId="0" fontId="0" fillId="0" borderId="44" xfId="0" applyBorder="1" applyAlignment="1">
      <alignment horizontal="right" vertical="center" wrapText="1"/>
    </xf>
    <xf numFmtId="0" fontId="0" fillId="0" borderId="14" xfId="0" applyBorder="1" applyAlignment="1">
      <alignment horizontal="right" vertical="center" wrapText="1"/>
    </xf>
    <xf numFmtId="0" fontId="0" fillId="0" borderId="50" xfId="0" applyBorder="1" applyAlignment="1">
      <alignment horizontal="right" vertical="center" wrapText="1"/>
    </xf>
    <xf numFmtId="0" fontId="0" fillId="0" borderId="28" xfId="0" applyBorder="1" applyAlignment="1">
      <alignment horizontal="right" wrapText="1"/>
    </xf>
    <xf numFmtId="0" fontId="0" fillId="0" borderId="27" xfId="0" applyBorder="1" applyAlignment="1">
      <alignment horizontal="right" wrapText="1"/>
    </xf>
    <xf numFmtId="0" fontId="0" fillId="0" borderId="10" xfId="0" applyBorder="1" applyAlignment="1">
      <alignment horizontal="center" vertical="center"/>
    </xf>
    <xf numFmtId="183" fontId="0" fillId="0" borderId="12" xfId="0" applyNumberFormat="1" applyBorder="1" applyAlignment="1">
      <alignment horizontal="center" vertical="center"/>
    </xf>
    <xf numFmtId="183" fontId="0" fillId="0" borderId="10" xfId="0" applyNumberFormat="1" applyBorder="1" applyAlignment="1">
      <alignment horizontal="center" vertical="center"/>
    </xf>
    <xf numFmtId="183" fontId="0" fillId="0" borderId="11" xfId="0" applyNumberFormat="1" applyBorder="1" applyAlignment="1">
      <alignment horizontal="center" vertical="center"/>
    </xf>
    <xf numFmtId="0" fontId="23" fillId="25" borderId="29" xfId="0"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0" fillId="0" borderId="0" xfId="0" applyBorder="1" applyAlignment="1">
      <alignment/>
    </xf>
    <xf numFmtId="0" fontId="0" fillId="0" borderId="15" xfId="0" applyBorder="1" applyAlignment="1" quotePrefix="1">
      <alignment vertical="center" wrapText="1"/>
    </xf>
    <xf numFmtId="4" fontId="81" fillId="25" borderId="12" xfId="0" applyNumberFormat="1" applyFont="1" applyFill="1" applyBorder="1" applyAlignment="1">
      <alignment horizontal="center" vertical="center" wrapText="1"/>
    </xf>
    <xf numFmtId="4" fontId="81" fillId="25" borderId="10" xfId="0" applyNumberFormat="1" applyFont="1" applyFill="1" applyBorder="1" applyAlignment="1">
      <alignment horizontal="center" vertical="center" wrapText="1"/>
    </xf>
    <xf numFmtId="4" fontId="81" fillId="25" borderId="43" xfId="0" applyNumberFormat="1" applyFont="1" applyFill="1" applyBorder="1" applyAlignment="1">
      <alignment horizontal="center" vertical="center" wrapText="1"/>
    </xf>
    <xf numFmtId="0" fontId="0" fillId="0" borderId="11" xfId="0" applyBorder="1" applyAlignment="1">
      <alignment horizontal="center" vertical="center"/>
    </xf>
    <xf numFmtId="0" fontId="33" fillId="26" borderId="62" xfId="0" applyFont="1" applyFill="1" applyBorder="1" applyAlignment="1">
      <alignment horizontal="left" vertical="center" wrapText="1"/>
    </xf>
    <xf numFmtId="0" fontId="33" fillId="26" borderId="63" xfId="0" applyFont="1" applyFill="1" applyBorder="1" applyAlignment="1">
      <alignment horizontal="left" vertical="center" wrapText="1"/>
    </xf>
    <xf numFmtId="0" fontId="82" fillId="0" borderId="0" xfId="0" applyFont="1" applyAlignment="1">
      <alignment horizontal="center" vertical="center" wrapText="1"/>
    </xf>
    <xf numFmtId="0" fontId="82" fillId="0" borderId="0" xfId="0" applyFont="1" applyAlignment="1">
      <alignment horizontal="left" vertical="center" wrapText="1"/>
    </xf>
    <xf numFmtId="0" fontId="82" fillId="25" borderId="64" xfId="0" applyFont="1" applyFill="1" applyBorder="1" applyAlignment="1">
      <alignment horizontal="center" vertical="center" wrapText="1"/>
    </xf>
    <xf numFmtId="0" fontId="83" fillId="0" borderId="0" xfId="0" applyFont="1" applyAlignment="1">
      <alignment horizontal="center" vertical="center" wrapText="1"/>
    </xf>
    <xf numFmtId="0" fontId="84" fillId="0" borderId="65" xfId="0" applyFont="1" applyBorder="1" applyAlignment="1">
      <alignment horizontal="left" vertical="center" wrapText="1"/>
    </xf>
    <xf numFmtId="0" fontId="72" fillId="27" borderId="13" xfId="0" applyFont="1" applyFill="1" applyBorder="1" applyAlignment="1">
      <alignment horizontal="center" vertical="center"/>
    </xf>
    <xf numFmtId="0" fontId="81" fillId="28" borderId="13" xfId="0" applyFont="1" applyFill="1" applyBorder="1" applyAlignment="1">
      <alignment horizontal="center" vertical="center" wrapText="1"/>
    </xf>
    <xf numFmtId="0" fontId="42" fillId="25" borderId="38" xfId="0" applyFont="1" applyFill="1" applyBorder="1" applyAlignment="1">
      <alignment horizontal="center"/>
    </xf>
    <xf numFmtId="0" fontId="45" fillId="0" borderId="13" xfId="0" applyFont="1" applyBorder="1" applyAlignment="1">
      <alignment horizontal="center"/>
    </xf>
    <xf numFmtId="0" fontId="0" fillId="0" borderId="15" xfId="0" applyBorder="1" applyAlignment="1">
      <alignment horizontal="left"/>
    </xf>
    <xf numFmtId="0" fontId="0" fillId="0" borderId="14" xfId="0" applyBorder="1" applyAlignment="1">
      <alignment horizontal="left"/>
    </xf>
    <xf numFmtId="0" fontId="42" fillId="25" borderId="66" xfId="0" applyFont="1" applyFill="1" applyBorder="1" applyAlignment="1">
      <alignment horizontal="center"/>
    </xf>
    <xf numFmtId="0" fontId="22" fillId="0" borderId="51" xfId="0" applyFont="1" applyBorder="1" applyAlignment="1">
      <alignment horizontal="left"/>
    </xf>
    <xf numFmtId="0" fontId="22" fillId="0" borderId="13" xfId="0" applyFont="1" applyBorder="1" applyAlignment="1">
      <alignment horizontal="left"/>
    </xf>
    <xf numFmtId="0" fontId="22" fillId="0" borderId="67" xfId="0" applyFont="1" applyBorder="1" applyAlignment="1">
      <alignment horizontal="left"/>
    </xf>
    <xf numFmtId="0" fontId="22" fillId="0" borderId="53" xfId="0" applyFont="1" applyBorder="1" applyAlignment="1">
      <alignment horizontal="left"/>
    </xf>
    <xf numFmtId="0" fontId="22" fillId="27" borderId="13" xfId="0" applyFont="1" applyFill="1" applyBorder="1" applyAlignment="1">
      <alignment horizontal="center"/>
    </xf>
    <xf numFmtId="0" fontId="22" fillId="0" borderId="0" xfId="0" applyFont="1" applyBorder="1" applyAlignment="1">
      <alignment horizontal="center"/>
    </xf>
    <xf numFmtId="0" fontId="22" fillId="0" borderId="51" xfId="0" applyFont="1" applyBorder="1" applyAlignment="1">
      <alignment horizontal="left" vertical="center" wrapText="1"/>
    </xf>
    <xf numFmtId="0" fontId="22" fillId="0" borderId="13" xfId="0" applyFont="1" applyBorder="1" applyAlignment="1">
      <alignment horizontal="left" vertical="center" wrapText="1"/>
    </xf>
    <xf numFmtId="0" fontId="22" fillId="0" borderId="31" xfId="0" applyFont="1" applyBorder="1" applyAlignment="1">
      <alignment horizontal="left" vertical="center" wrapText="1"/>
    </xf>
    <xf numFmtId="0" fontId="22" fillId="27" borderId="51" xfId="0" applyFont="1" applyFill="1" applyBorder="1" applyAlignment="1">
      <alignment horizontal="left"/>
    </xf>
    <xf numFmtId="0" fontId="22" fillId="27" borderId="13" xfId="0" applyFont="1" applyFill="1" applyBorder="1" applyAlignment="1">
      <alignment horizontal="left"/>
    </xf>
    <xf numFmtId="0" fontId="22" fillId="0" borderId="29" xfId="0" applyFont="1" applyBorder="1" applyAlignment="1">
      <alignment horizontal="left" vertical="center" wrapText="1"/>
    </xf>
    <xf numFmtId="0" fontId="22" fillId="0" borderId="10" xfId="0" applyFont="1" applyBorder="1" applyAlignment="1">
      <alignment horizontal="left" vertical="center" wrapText="1"/>
    </xf>
    <xf numFmtId="0" fontId="22" fillId="0" borderId="43" xfId="0" applyFont="1" applyBorder="1" applyAlignment="1">
      <alignment horizontal="left" vertical="center" wrapText="1"/>
    </xf>
    <xf numFmtId="0" fontId="72" fillId="0" borderId="20" xfId="0" applyFont="1" applyBorder="1" applyAlignment="1">
      <alignment horizontal="center" vertical="center"/>
    </xf>
    <xf numFmtId="0" fontId="72" fillId="0" borderId="68" xfId="0" applyFont="1" applyBorder="1" applyAlignment="1">
      <alignment horizontal="center" vertical="center"/>
    </xf>
    <xf numFmtId="0" fontId="72" fillId="0" borderId="69" xfId="0" applyFont="1" applyBorder="1" applyAlignment="1">
      <alignment horizontal="center" vertical="center"/>
    </xf>
    <xf numFmtId="0" fontId="66" fillId="0" borderId="70" xfId="0" applyFont="1" applyBorder="1" applyAlignment="1">
      <alignment horizontal="center"/>
    </xf>
    <xf numFmtId="0" fontId="66" fillId="0" borderId="37" xfId="0" applyFont="1" applyBorder="1" applyAlignment="1">
      <alignment horizontal="center"/>
    </xf>
    <xf numFmtId="0" fontId="66" fillId="0" borderId="71" xfId="0" applyFont="1" applyBorder="1" applyAlignment="1">
      <alignment horizontal="center"/>
    </xf>
    <xf numFmtId="0" fontId="22" fillId="0" borderId="51" xfId="0" applyFont="1" applyBorder="1" applyAlignment="1">
      <alignment horizontal="left" vertical="center"/>
    </xf>
    <xf numFmtId="0" fontId="22" fillId="0" borderId="13" xfId="0" applyFont="1" applyBorder="1" applyAlignment="1">
      <alignment horizontal="left" vertical="center"/>
    </xf>
    <xf numFmtId="0" fontId="22" fillId="0" borderId="31" xfId="0" applyFont="1" applyBorder="1" applyAlignment="1">
      <alignment horizontal="left" vertical="center"/>
    </xf>
    <xf numFmtId="0" fontId="34" fillId="30" borderId="13" xfId="0" applyFont="1" applyFill="1" applyBorder="1" applyAlignment="1" applyProtection="1">
      <alignment horizontal="center"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xdr:row>
      <xdr:rowOff>161925</xdr:rowOff>
    </xdr:from>
    <xdr:to>
      <xdr:col>21</xdr:col>
      <xdr:colOff>361950</xdr:colOff>
      <xdr:row>2</xdr:row>
      <xdr:rowOff>514350</xdr:rowOff>
    </xdr:to>
    <xdr:sp>
      <xdr:nvSpPr>
        <xdr:cNvPr id="1" name="Düz Ok Bağlayıcısı 2"/>
        <xdr:cNvSpPr>
          <a:spLocks/>
        </xdr:cNvSpPr>
      </xdr:nvSpPr>
      <xdr:spPr>
        <a:xfrm flipH="1" flipV="1">
          <a:off x="4124325" y="1238250"/>
          <a:ext cx="992505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7</xdr:col>
      <xdr:colOff>323850</xdr:colOff>
      <xdr:row>2</xdr:row>
      <xdr:rowOff>228600</xdr:rowOff>
    </xdr:from>
    <xdr:to>
      <xdr:col>7</xdr:col>
      <xdr:colOff>361950</xdr:colOff>
      <xdr:row>2</xdr:row>
      <xdr:rowOff>590550</xdr:rowOff>
    </xdr:to>
    <xdr:sp>
      <xdr:nvSpPr>
        <xdr:cNvPr id="2" name="Düz Ok Bağlayıcısı 4"/>
        <xdr:cNvSpPr>
          <a:spLocks/>
        </xdr:cNvSpPr>
      </xdr:nvSpPr>
      <xdr:spPr>
        <a:xfrm flipH="1">
          <a:off x="4162425" y="1304925"/>
          <a:ext cx="28575" cy="3619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0</xdr:row>
      <xdr:rowOff>0</xdr:rowOff>
    </xdr:from>
    <xdr:to>
      <xdr:col>17</xdr:col>
      <xdr:colOff>76200</xdr:colOff>
      <xdr:row>0</xdr:row>
      <xdr:rowOff>0</xdr:rowOff>
    </xdr:to>
    <xdr:sp>
      <xdr:nvSpPr>
        <xdr:cNvPr id="1" name="Line 1"/>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2" name="Line 2"/>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3" name="Line 3"/>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5" name="Line 5"/>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6" name="Line 6"/>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7" name="Line 7"/>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8" name="Line 8"/>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9" name="Line 9"/>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10" name="Line 10"/>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11" name="Line 11"/>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12" name="Line 12"/>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13" name="Line 13"/>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14" name="Line 14"/>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15" name="Line 15"/>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16" name="Line 16"/>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17" name="Line 17"/>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18" name="Line 18"/>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19" name="Line 19"/>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20" name="Line 20"/>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21" name="Line 21"/>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22" name="Line 22"/>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23" name="Line 23"/>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24" name="Line 24"/>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25" name="Line 25"/>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26" name="Line 26"/>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27" name="Line 27"/>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28" name="Line 28"/>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29" name="Line 29"/>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30" name="Line 30"/>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31" name="Line 31"/>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32" name="Line 32"/>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33" name="Line 33"/>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34" name="Line 34"/>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35" name="Line 35"/>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36" name="Line 36"/>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37" name="Line 37"/>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38" name="Line 38"/>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39" name="Line 39"/>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40" name="Line 40"/>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41" name="Line 41"/>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42" name="Line 42"/>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43" name="Line 43"/>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44" name="Line 44"/>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45" name="Line 45"/>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46" name="Line 46"/>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47" name="Line 47"/>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48" name="Line 48"/>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49" name="Line 49"/>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50" name="Line 50"/>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51" name="Line 51"/>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52" name="Line 52"/>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53" name="Line 53"/>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54" name="Line 54"/>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55" name="Line 55"/>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56" name="Line 56"/>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57" name="Line 57"/>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58" name="Line 58"/>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59" name="Line 59"/>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60" name="Line 60"/>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61" name="Line 61"/>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62" name="Line 62"/>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63" name="Line 63"/>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64" name="Line 64"/>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65" name="Line 65"/>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66" name="Line 66"/>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67" name="Line 67"/>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68" name="Line 68"/>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69" name="Line 69"/>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70" name="Line 70"/>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71" name="Line 71"/>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72" name="Line 72"/>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73" name="Line 73"/>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74" name="Line 74"/>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75" name="Line 75"/>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76" name="Line 76"/>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77" name="Line 77"/>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78" name="Line 78"/>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79" name="Line 79"/>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80" name="Line 80"/>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81" name="Line 81"/>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82" name="Line 82"/>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83" name="Line 83"/>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84" name="Line 84"/>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85" name="Line 85"/>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86" name="Line 86"/>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87" name="Line 87"/>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88" name="Line 88"/>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89" name="Line 89"/>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90" name="Line 90"/>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91" name="Line 91"/>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92" name="Line 92"/>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93" name="Line 93"/>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94" name="Line 94"/>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95" name="Line 95"/>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96" name="Line 96"/>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97" name="Line 97"/>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98" name="Line 98"/>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99" name="Line 99"/>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100" name="Line 100"/>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101" name="Line 101"/>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102" name="Line 102"/>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103" name="Line 103"/>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104" name="Line 104"/>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105" name="Line 105"/>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106" name="Line 106"/>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107" name="Line 107"/>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108" name="Line 108"/>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109" name="Line 109"/>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110" name="Line 110"/>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111" name="Line 111"/>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112" name="Line 112"/>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113" name="Line 113"/>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114" name="Line 114"/>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115" name="Line 115"/>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116" name="Line 116"/>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117" name="Line 117"/>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118" name="Line 118"/>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119" name="Line 119"/>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76200</xdr:colOff>
      <xdr:row>0</xdr:row>
      <xdr:rowOff>0</xdr:rowOff>
    </xdr:from>
    <xdr:to>
      <xdr:col>17</xdr:col>
      <xdr:colOff>76200</xdr:colOff>
      <xdr:row>0</xdr:row>
      <xdr:rowOff>0</xdr:rowOff>
    </xdr:to>
    <xdr:sp>
      <xdr:nvSpPr>
        <xdr:cNvPr id="120" name="Line 120"/>
        <xdr:cNvSpPr>
          <a:spLocks/>
        </xdr:cNvSpPr>
      </xdr:nvSpPr>
      <xdr:spPr>
        <a:xfrm>
          <a:off x="12401550"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20</xdr:col>
      <xdr:colOff>76200</xdr:colOff>
      <xdr:row>0</xdr:row>
      <xdr:rowOff>0</xdr:rowOff>
    </xdr:from>
    <xdr:to>
      <xdr:col>20</xdr:col>
      <xdr:colOff>76200</xdr:colOff>
      <xdr:row>0</xdr:row>
      <xdr:rowOff>0</xdr:rowOff>
    </xdr:to>
    <xdr:sp>
      <xdr:nvSpPr>
        <xdr:cNvPr id="121" name="Line 121"/>
        <xdr:cNvSpPr>
          <a:spLocks/>
        </xdr:cNvSpPr>
      </xdr:nvSpPr>
      <xdr:spPr>
        <a:xfrm flipH="1">
          <a:off x="1413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257175</xdr:colOff>
      <xdr:row>0</xdr:row>
      <xdr:rowOff>0</xdr:rowOff>
    </xdr:from>
    <xdr:to>
      <xdr:col>15</xdr:col>
      <xdr:colOff>257175</xdr:colOff>
      <xdr:row>0</xdr:row>
      <xdr:rowOff>0</xdr:rowOff>
    </xdr:to>
    <xdr:sp>
      <xdr:nvSpPr>
        <xdr:cNvPr id="122" name="Line 122"/>
        <xdr:cNvSpPr>
          <a:spLocks/>
        </xdr:cNvSpPr>
      </xdr:nvSpPr>
      <xdr:spPr>
        <a:xfrm>
          <a:off x="1108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0</xdr:row>
      <xdr:rowOff>0</xdr:rowOff>
    </xdr:from>
    <xdr:to>
      <xdr:col>6</xdr:col>
      <xdr:colOff>85725</xdr:colOff>
      <xdr:row>0</xdr:row>
      <xdr:rowOff>0</xdr:rowOff>
    </xdr:to>
    <xdr:sp>
      <xdr:nvSpPr>
        <xdr:cNvPr id="123" name="Line 123"/>
        <xdr:cNvSpPr>
          <a:spLocks/>
        </xdr:cNvSpPr>
      </xdr:nvSpPr>
      <xdr:spPr>
        <a:xfrm>
          <a:off x="768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0</xdr:row>
      <xdr:rowOff>0</xdr:rowOff>
    </xdr:from>
    <xdr:to>
      <xdr:col>9</xdr:col>
      <xdr:colOff>85725</xdr:colOff>
      <xdr:row>0</xdr:row>
      <xdr:rowOff>0</xdr:rowOff>
    </xdr:to>
    <xdr:sp>
      <xdr:nvSpPr>
        <xdr:cNvPr id="124" name="Line 124"/>
        <xdr:cNvSpPr>
          <a:spLocks/>
        </xdr:cNvSpPr>
      </xdr:nvSpPr>
      <xdr:spPr>
        <a:xfrm>
          <a:off x="9134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85725</xdr:colOff>
      <xdr:row>0</xdr:row>
      <xdr:rowOff>0</xdr:rowOff>
    </xdr:from>
    <xdr:to>
      <xdr:col>12</xdr:col>
      <xdr:colOff>95250</xdr:colOff>
      <xdr:row>0</xdr:row>
      <xdr:rowOff>0</xdr:rowOff>
    </xdr:to>
    <xdr:sp>
      <xdr:nvSpPr>
        <xdr:cNvPr id="125" name="Line 125"/>
        <xdr:cNvSpPr>
          <a:spLocks/>
        </xdr:cNvSpPr>
      </xdr:nvSpPr>
      <xdr:spPr>
        <a:xfrm>
          <a:off x="980122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314325</xdr:colOff>
      <xdr:row>0</xdr:row>
      <xdr:rowOff>0</xdr:rowOff>
    </xdr:from>
    <xdr:to>
      <xdr:col>13</xdr:col>
      <xdr:colOff>314325</xdr:colOff>
      <xdr:row>0</xdr:row>
      <xdr:rowOff>0</xdr:rowOff>
    </xdr:to>
    <xdr:sp>
      <xdr:nvSpPr>
        <xdr:cNvPr id="126" name="Line 126"/>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ursa.bel.tr/dosyalar/birimek/200228083344_Mart-1-2020-Rayic-Bedeli.pdf" TargetMode="External" /><Relationship Id="rId2" Type="http://schemas.openxmlformats.org/officeDocument/2006/relationships/hyperlink" Target="https://www.kgm.gov.tr/Sayfalar/KGM/SiteTr/Uzakliklar/ilcedenIlceyeMesafe.aspx"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A28"/>
  <sheetViews>
    <sheetView zoomScalePageLayoutView="0" workbookViewId="0" topLeftCell="A1">
      <selection activeCell="S18" sqref="S18"/>
    </sheetView>
  </sheetViews>
  <sheetFormatPr defaultColWidth="2.875" defaultRowHeight="12.75"/>
  <cols>
    <col min="1" max="1" width="6.375" style="0" customWidth="1"/>
    <col min="2" max="2" width="6.75390625" style="0" customWidth="1"/>
    <col min="3" max="3" width="6.375" style="0" customWidth="1"/>
    <col min="4" max="4" width="1.625" style="0" customWidth="1"/>
    <col min="5" max="5" width="4.75390625" style="0" customWidth="1"/>
    <col min="6" max="6" width="6.75390625" style="0" customWidth="1"/>
    <col min="7" max="7" width="7.25390625" style="0" customWidth="1"/>
    <col min="8" max="8" width="3.625" style="0" customWidth="1"/>
    <col min="9" max="11" width="3.25390625" style="0" customWidth="1"/>
    <col min="12" max="13" width="3.125" style="0" customWidth="1"/>
    <col min="14" max="14" width="3.00390625" style="0" customWidth="1"/>
    <col min="15" max="15" width="3.125" style="0" customWidth="1"/>
    <col min="16" max="16" width="3.25390625" style="0" customWidth="1"/>
    <col min="17" max="17" width="5.375" style="0" customWidth="1"/>
    <col min="18" max="18" width="6.75390625" style="0" customWidth="1"/>
    <col min="19" max="19" width="5.875" style="0" customWidth="1"/>
    <col min="20" max="20" width="2.875" style="0" customWidth="1"/>
    <col min="21" max="21" width="3.25390625" style="0" customWidth="1"/>
    <col min="22" max="24" width="2.875" style="0" customWidth="1"/>
    <col min="25" max="25" width="3.00390625" style="0" customWidth="1"/>
    <col min="26" max="26" width="3.75390625" style="0" customWidth="1"/>
    <col min="27" max="27" width="3.875" style="0" customWidth="1"/>
    <col min="28" max="29" width="2.75390625" style="0" customWidth="1"/>
    <col min="30" max="30" width="4.625" style="0" customWidth="1"/>
    <col min="31" max="33" width="4.75390625" style="0" customWidth="1"/>
    <col min="34" max="34" width="2.625" style="0" customWidth="1"/>
    <col min="35" max="38" width="2.75390625" style="0" customWidth="1"/>
    <col min="39" max="39" width="2.625" style="0" customWidth="1"/>
    <col min="40" max="40" width="6.625" style="0" customWidth="1"/>
    <col min="41" max="41" width="5.625" style="0" customWidth="1"/>
    <col min="42" max="42" width="1.75390625" style="0" customWidth="1"/>
    <col min="43" max="47" width="3.875" style="0" customWidth="1"/>
    <col min="48" max="50" width="2.875" style="0" customWidth="1"/>
    <col min="51" max="53" width="5.375" style="0" customWidth="1"/>
  </cols>
  <sheetData>
    <row r="1" spans="1:48" ht="19.5" customHeight="1" thickBot="1">
      <c r="A1" s="42" t="s">
        <v>10</v>
      </c>
      <c r="B1" s="43"/>
      <c r="C1" s="43"/>
      <c r="D1" s="43"/>
      <c r="E1" s="44"/>
      <c r="F1" s="45"/>
      <c r="G1" s="46"/>
      <c r="H1" s="46"/>
      <c r="I1" s="46"/>
      <c r="J1" s="46"/>
      <c r="K1" s="46"/>
      <c r="L1" s="46"/>
      <c r="M1" s="46"/>
      <c r="N1" s="47"/>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row>
    <row r="2" spans="1:53" ht="19.5" customHeight="1" thickBot="1">
      <c r="A2" s="42" t="s">
        <v>48</v>
      </c>
      <c r="B2" s="43"/>
      <c r="C2" s="43"/>
      <c r="D2" s="43"/>
      <c r="E2" s="44"/>
      <c r="F2" s="49"/>
      <c r="G2" s="46"/>
      <c r="H2" s="46"/>
      <c r="I2" s="46"/>
      <c r="J2" s="46"/>
      <c r="K2" s="46"/>
      <c r="L2" s="46"/>
      <c r="M2" s="46"/>
      <c r="N2" s="47"/>
      <c r="O2" s="172" t="s">
        <v>82</v>
      </c>
      <c r="P2" s="173"/>
      <c r="Q2" s="173"/>
      <c r="R2" s="173"/>
      <c r="S2" s="173"/>
      <c r="T2" s="173"/>
      <c r="U2" s="173"/>
      <c r="V2" s="173"/>
      <c r="W2" s="173"/>
      <c r="X2" s="173"/>
      <c r="Y2" s="173"/>
      <c r="Z2" s="173"/>
      <c r="AA2" s="173"/>
      <c r="AB2" s="173"/>
      <c r="AC2" s="173"/>
      <c r="AD2" s="173"/>
      <c r="AE2" s="173"/>
      <c r="AF2" s="173"/>
      <c r="AG2" s="173"/>
      <c r="AH2" s="173"/>
      <c r="AI2" s="173"/>
      <c r="AJ2" s="50"/>
      <c r="AK2" s="50"/>
      <c r="AL2" s="50"/>
      <c r="AM2" s="50"/>
      <c r="AN2" s="50"/>
      <c r="AO2" s="50"/>
      <c r="AP2" s="50"/>
      <c r="AQ2" s="50"/>
      <c r="AR2" s="50"/>
      <c r="AS2" s="50"/>
      <c r="AT2" s="50"/>
      <c r="AU2" s="51"/>
      <c r="AV2" s="48"/>
      <c r="AY2">
        <v>1</v>
      </c>
      <c r="AZ2">
        <v>3000</v>
      </c>
      <c r="BA2">
        <v>45.2</v>
      </c>
    </row>
    <row r="3" spans="1:53" ht="32.25" customHeight="1" thickBot="1">
      <c r="A3" s="174" t="s">
        <v>49</v>
      </c>
      <c r="B3" s="175"/>
      <c r="C3" s="175"/>
      <c r="D3" s="176"/>
      <c r="E3" s="44"/>
      <c r="F3" s="52"/>
      <c r="G3" s="53" t="s">
        <v>8</v>
      </c>
      <c r="H3" s="177"/>
      <c r="I3" s="177"/>
      <c r="J3" s="177"/>
      <c r="K3" s="177"/>
      <c r="L3" s="54"/>
      <c r="M3" s="46"/>
      <c r="N3" s="46"/>
      <c r="O3" s="55"/>
      <c r="P3" s="56"/>
      <c r="Q3" s="48"/>
      <c r="R3" s="48"/>
      <c r="S3" s="48"/>
      <c r="T3" s="48"/>
      <c r="U3" s="48"/>
      <c r="V3" s="48"/>
      <c r="W3" s="48"/>
      <c r="X3" s="48"/>
      <c r="Y3" s="48"/>
      <c r="Z3" s="48"/>
      <c r="AA3" s="48"/>
      <c r="AB3" s="48"/>
      <c r="AC3" s="48"/>
      <c r="AD3" s="48"/>
      <c r="AE3" s="48"/>
      <c r="AF3" s="48"/>
      <c r="AG3" s="48"/>
      <c r="AH3" s="48"/>
      <c r="AI3" s="48"/>
      <c r="AJ3" s="178" t="s">
        <v>50</v>
      </c>
      <c r="AK3" s="179"/>
      <c r="AL3" s="179"/>
      <c r="AM3" s="180"/>
      <c r="AN3" s="57"/>
      <c r="AO3" s="57"/>
      <c r="AP3" s="57"/>
      <c r="AQ3" s="57"/>
      <c r="AR3" s="43"/>
      <c r="AS3" s="43"/>
      <c r="AT3" s="46"/>
      <c r="AU3" s="47"/>
      <c r="AV3" s="48"/>
      <c r="AY3">
        <v>2</v>
      </c>
      <c r="AZ3">
        <v>2200</v>
      </c>
      <c r="BA3">
        <v>39.85</v>
      </c>
    </row>
    <row r="4" spans="1:53" ht="19.5" customHeight="1" thickBot="1">
      <c r="A4" s="42" t="s">
        <v>15</v>
      </c>
      <c r="B4" s="43"/>
      <c r="C4" s="43"/>
      <c r="D4" s="43"/>
      <c r="E4" s="42"/>
      <c r="F4" s="43"/>
      <c r="G4" s="43"/>
      <c r="H4" s="43"/>
      <c r="I4" s="58"/>
      <c r="J4" s="58"/>
      <c r="K4" s="58"/>
      <c r="L4" s="58"/>
      <c r="M4" s="58"/>
      <c r="N4" s="58"/>
      <c r="O4" s="59"/>
      <c r="P4" s="51"/>
      <c r="Q4" s="60"/>
      <c r="R4" s="60"/>
      <c r="S4" s="60"/>
      <c r="T4" s="60"/>
      <c r="U4" s="60"/>
      <c r="V4" s="60"/>
      <c r="W4" s="60"/>
      <c r="X4" s="60"/>
      <c r="Y4" s="60"/>
      <c r="Z4" s="60"/>
      <c r="AA4" s="60"/>
      <c r="AB4" s="60"/>
      <c r="AC4" s="60"/>
      <c r="AD4" s="60"/>
      <c r="AE4" s="60"/>
      <c r="AF4" s="60"/>
      <c r="AG4" s="60"/>
      <c r="AH4" s="60"/>
      <c r="AI4" s="48"/>
      <c r="AJ4" s="178" t="s">
        <v>13</v>
      </c>
      <c r="AK4" s="179"/>
      <c r="AL4" s="179"/>
      <c r="AM4" s="180"/>
      <c r="AN4" s="61"/>
      <c r="AO4" s="61"/>
      <c r="AP4" s="61"/>
      <c r="AQ4" s="61"/>
      <c r="AR4" s="62"/>
      <c r="AS4" s="62"/>
      <c r="AT4" s="62"/>
      <c r="AU4" s="62"/>
      <c r="AV4" s="48"/>
      <c r="AY4">
        <v>3</v>
      </c>
      <c r="AZ4">
        <v>1600</v>
      </c>
      <c r="BA4">
        <v>39.85</v>
      </c>
    </row>
    <row r="5" spans="1:53" ht="12.75" customHeight="1">
      <c r="A5" s="181" t="s">
        <v>51</v>
      </c>
      <c r="B5" s="182"/>
      <c r="C5" s="182"/>
      <c r="D5" s="183"/>
      <c r="E5" s="181" t="s">
        <v>52</v>
      </c>
      <c r="F5" s="182"/>
      <c r="G5" s="182"/>
      <c r="H5" s="183"/>
      <c r="I5" s="190" t="s">
        <v>53</v>
      </c>
      <c r="J5" s="191"/>
      <c r="K5" s="191"/>
      <c r="L5" s="191"/>
      <c r="M5" s="191"/>
      <c r="N5" s="192"/>
      <c r="O5" s="190" t="s">
        <v>19</v>
      </c>
      <c r="P5" s="191"/>
      <c r="Q5" s="191"/>
      <c r="R5" s="191"/>
      <c r="S5" s="191"/>
      <c r="T5" s="191"/>
      <c r="U5" s="191"/>
      <c r="V5" s="191"/>
      <c r="W5" s="191"/>
      <c r="X5" s="191"/>
      <c r="Y5" s="192"/>
      <c r="Z5" s="190" t="s">
        <v>54</v>
      </c>
      <c r="AA5" s="191"/>
      <c r="AB5" s="191"/>
      <c r="AC5" s="191"/>
      <c r="AD5" s="191"/>
      <c r="AE5" s="191"/>
      <c r="AF5" s="191"/>
      <c r="AG5" s="192"/>
      <c r="AH5" s="190" t="s">
        <v>55</v>
      </c>
      <c r="AI5" s="191"/>
      <c r="AJ5" s="191"/>
      <c r="AK5" s="191"/>
      <c r="AL5" s="191"/>
      <c r="AM5" s="191"/>
      <c r="AN5" s="191"/>
      <c r="AO5" s="192"/>
      <c r="AP5" s="190" t="s">
        <v>56</v>
      </c>
      <c r="AQ5" s="191"/>
      <c r="AR5" s="191"/>
      <c r="AS5" s="191"/>
      <c r="AT5" s="191"/>
      <c r="AU5" s="192"/>
      <c r="AV5" s="48"/>
      <c r="AY5">
        <v>4</v>
      </c>
      <c r="AZ5">
        <v>1100</v>
      </c>
      <c r="BA5">
        <v>39.85</v>
      </c>
    </row>
    <row r="6" spans="1:53" ht="13.5" thickBot="1">
      <c r="A6" s="184"/>
      <c r="B6" s="185"/>
      <c r="C6" s="185"/>
      <c r="D6" s="186"/>
      <c r="E6" s="184"/>
      <c r="F6" s="185"/>
      <c r="G6" s="185"/>
      <c r="H6" s="186"/>
      <c r="I6" s="193"/>
      <c r="J6" s="194"/>
      <c r="K6" s="194"/>
      <c r="L6" s="194"/>
      <c r="M6" s="194"/>
      <c r="N6" s="195"/>
      <c r="O6" s="193"/>
      <c r="P6" s="194"/>
      <c r="Q6" s="194"/>
      <c r="R6" s="194"/>
      <c r="S6" s="194"/>
      <c r="T6" s="194"/>
      <c r="U6" s="194"/>
      <c r="V6" s="194"/>
      <c r="W6" s="194"/>
      <c r="X6" s="194"/>
      <c r="Y6" s="195"/>
      <c r="Z6" s="193"/>
      <c r="AA6" s="194"/>
      <c r="AB6" s="194"/>
      <c r="AC6" s="194"/>
      <c r="AD6" s="194"/>
      <c r="AE6" s="194"/>
      <c r="AF6" s="194"/>
      <c r="AG6" s="195"/>
      <c r="AH6" s="193"/>
      <c r="AI6" s="194"/>
      <c r="AJ6" s="194"/>
      <c r="AK6" s="194"/>
      <c r="AL6" s="194"/>
      <c r="AM6" s="194"/>
      <c r="AN6" s="194"/>
      <c r="AO6" s="195"/>
      <c r="AP6" s="196"/>
      <c r="AQ6" s="197"/>
      <c r="AR6" s="197"/>
      <c r="AS6" s="197"/>
      <c r="AT6" s="197"/>
      <c r="AU6" s="198"/>
      <c r="AV6" s="48"/>
      <c r="AY6">
        <v>5</v>
      </c>
      <c r="AZ6">
        <v>900</v>
      </c>
      <c r="BA6">
        <v>38.75</v>
      </c>
    </row>
    <row r="7" spans="1:53" ht="28.5" customHeight="1">
      <c r="A7" s="184"/>
      <c r="B7" s="185"/>
      <c r="C7" s="185"/>
      <c r="D7" s="186"/>
      <c r="E7" s="184"/>
      <c r="F7" s="185"/>
      <c r="G7" s="185"/>
      <c r="H7" s="186"/>
      <c r="I7" s="190" t="s">
        <v>57</v>
      </c>
      <c r="J7" s="191"/>
      <c r="K7" s="192"/>
      <c r="L7" s="190" t="s">
        <v>58</v>
      </c>
      <c r="M7" s="191"/>
      <c r="N7" s="192"/>
      <c r="O7" s="199" t="s">
        <v>59</v>
      </c>
      <c r="P7" s="200"/>
      <c r="Q7" s="190" t="s">
        <v>60</v>
      </c>
      <c r="R7" s="191"/>
      <c r="S7" s="192"/>
      <c r="T7" s="190" t="s">
        <v>61</v>
      </c>
      <c r="U7" s="191"/>
      <c r="V7" s="191"/>
      <c r="W7" s="191"/>
      <c r="X7" s="191"/>
      <c r="Y7" s="192"/>
      <c r="Z7" s="181" t="s">
        <v>62</v>
      </c>
      <c r="AA7" s="182"/>
      <c r="AB7" s="182"/>
      <c r="AC7" s="183"/>
      <c r="AD7" s="181" t="s">
        <v>61</v>
      </c>
      <c r="AE7" s="182"/>
      <c r="AF7" s="182"/>
      <c r="AG7" s="183"/>
      <c r="AH7" s="190" t="s">
        <v>63</v>
      </c>
      <c r="AI7" s="191"/>
      <c r="AJ7" s="191"/>
      <c r="AK7" s="192"/>
      <c r="AL7" s="190" t="s">
        <v>64</v>
      </c>
      <c r="AM7" s="191"/>
      <c r="AN7" s="191"/>
      <c r="AO7" s="192"/>
      <c r="AP7" s="196"/>
      <c r="AQ7" s="197"/>
      <c r="AR7" s="197"/>
      <c r="AS7" s="197"/>
      <c r="AT7" s="197"/>
      <c r="AU7" s="198"/>
      <c r="AV7" s="48"/>
      <c r="AY7">
        <v>6</v>
      </c>
      <c r="AZ7">
        <v>800</v>
      </c>
      <c r="BA7">
        <v>38.75</v>
      </c>
    </row>
    <row r="8" spans="1:53" ht="12.75">
      <c r="A8" s="184"/>
      <c r="B8" s="185"/>
      <c r="C8" s="185"/>
      <c r="D8" s="186"/>
      <c r="E8" s="184"/>
      <c r="F8" s="185"/>
      <c r="G8" s="185"/>
      <c r="H8" s="186"/>
      <c r="I8" s="196"/>
      <c r="J8" s="197"/>
      <c r="K8" s="198"/>
      <c r="L8" s="196"/>
      <c r="M8" s="197"/>
      <c r="N8" s="198"/>
      <c r="O8" s="201"/>
      <c r="P8" s="202"/>
      <c r="Q8" s="196"/>
      <c r="R8" s="197"/>
      <c r="S8" s="198"/>
      <c r="T8" s="196"/>
      <c r="U8" s="197"/>
      <c r="V8" s="197"/>
      <c r="W8" s="197"/>
      <c r="X8" s="197"/>
      <c r="Y8" s="198"/>
      <c r="Z8" s="184"/>
      <c r="AA8" s="185"/>
      <c r="AB8" s="185"/>
      <c r="AC8" s="186"/>
      <c r="AD8" s="184"/>
      <c r="AE8" s="185"/>
      <c r="AF8" s="185"/>
      <c r="AG8" s="186"/>
      <c r="AH8" s="196"/>
      <c r="AI8" s="197"/>
      <c r="AJ8" s="197"/>
      <c r="AK8" s="198"/>
      <c r="AL8" s="196"/>
      <c r="AM8" s="197"/>
      <c r="AN8" s="197"/>
      <c r="AO8" s="198"/>
      <c r="AP8" s="196"/>
      <c r="AQ8" s="197"/>
      <c r="AR8" s="197"/>
      <c r="AS8" s="197"/>
      <c r="AT8" s="197"/>
      <c r="AU8" s="198"/>
      <c r="AV8" s="48"/>
      <c r="AY8">
        <v>7</v>
      </c>
      <c r="AZ8">
        <v>500</v>
      </c>
      <c r="BA8">
        <v>38.75</v>
      </c>
    </row>
    <row r="9" spans="1:53" ht="13.5" thickBot="1">
      <c r="A9" s="184"/>
      <c r="B9" s="185"/>
      <c r="C9" s="185"/>
      <c r="D9" s="186"/>
      <c r="E9" s="184"/>
      <c r="F9" s="185"/>
      <c r="G9" s="185"/>
      <c r="H9" s="186"/>
      <c r="I9" s="196"/>
      <c r="J9" s="197"/>
      <c r="K9" s="198"/>
      <c r="L9" s="196"/>
      <c r="M9" s="197"/>
      <c r="N9" s="198"/>
      <c r="O9" s="201"/>
      <c r="P9" s="202"/>
      <c r="Q9" s="193"/>
      <c r="R9" s="194"/>
      <c r="S9" s="195"/>
      <c r="T9" s="193"/>
      <c r="U9" s="194"/>
      <c r="V9" s="194"/>
      <c r="W9" s="194"/>
      <c r="X9" s="194"/>
      <c r="Y9" s="195"/>
      <c r="Z9" s="184"/>
      <c r="AA9" s="185"/>
      <c r="AB9" s="185"/>
      <c r="AC9" s="186"/>
      <c r="AD9" s="187"/>
      <c r="AE9" s="188"/>
      <c r="AF9" s="188"/>
      <c r="AG9" s="189"/>
      <c r="AH9" s="196"/>
      <c r="AI9" s="197"/>
      <c r="AJ9" s="197"/>
      <c r="AK9" s="198"/>
      <c r="AL9" s="193"/>
      <c r="AM9" s="194"/>
      <c r="AN9" s="194"/>
      <c r="AO9" s="195"/>
      <c r="AP9" s="193"/>
      <c r="AQ9" s="194"/>
      <c r="AR9" s="194"/>
      <c r="AS9" s="194"/>
      <c r="AT9" s="194"/>
      <c r="AU9" s="195"/>
      <c r="AV9" s="48"/>
      <c r="AY9">
        <v>8</v>
      </c>
      <c r="AZ9">
        <v>450</v>
      </c>
      <c r="BA9">
        <v>38.75</v>
      </c>
    </row>
    <row r="10" spans="1:53" ht="36.75" customHeight="1" thickBot="1">
      <c r="A10" s="187"/>
      <c r="B10" s="188"/>
      <c r="C10" s="188"/>
      <c r="D10" s="189"/>
      <c r="E10" s="187"/>
      <c r="F10" s="188"/>
      <c r="G10" s="188"/>
      <c r="H10" s="189"/>
      <c r="I10" s="193"/>
      <c r="J10" s="194"/>
      <c r="K10" s="195"/>
      <c r="L10" s="193"/>
      <c r="M10" s="194"/>
      <c r="N10" s="195"/>
      <c r="O10" s="203"/>
      <c r="P10" s="204"/>
      <c r="Q10" s="205" t="s">
        <v>65</v>
      </c>
      <c r="R10" s="206"/>
      <c r="S10" s="207"/>
      <c r="T10" s="205" t="s">
        <v>65</v>
      </c>
      <c r="U10" s="206"/>
      <c r="V10" s="206"/>
      <c r="W10" s="206"/>
      <c r="X10" s="206"/>
      <c r="Y10" s="207"/>
      <c r="Z10" s="187"/>
      <c r="AA10" s="188"/>
      <c r="AB10" s="188"/>
      <c r="AC10" s="189"/>
      <c r="AD10" s="205" t="s">
        <v>65</v>
      </c>
      <c r="AE10" s="206"/>
      <c r="AF10" s="206"/>
      <c r="AG10" s="207"/>
      <c r="AH10" s="193"/>
      <c r="AI10" s="194"/>
      <c r="AJ10" s="194"/>
      <c r="AK10" s="195"/>
      <c r="AL10" s="208" t="s">
        <v>66</v>
      </c>
      <c r="AM10" s="209"/>
      <c r="AN10" s="209"/>
      <c r="AO10" s="210"/>
      <c r="AP10" s="209" t="s">
        <v>67</v>
      </c>
      <c r="AQ10" s="209"/>
      <c r="AR10" s="209"/>
      <c r="AS10" s="209"/>
      <c r="AT10" s="209"/>
      <c r="AU10" s="210"/>
      <c r="AV10" s="48"/>
      <c r="AY10" s="41">
        <v>9</v>
      </c>
      <c r="AZ10" s="41">
        <v>0</v>
      </c>
      <c r="BA10" s="41">
        <v>38.75</v>
      </c>
    </row>
    <row r="11" spans="1:48" ht="15.75" customHeight="1" thickBot="1">
      <c r="A11" s="216"/>
      <c r="B11" s="217"/>
      <c r="C11" s="217"/>
      <c r="D11" s="47"/>
      <c r="E11" s="216"/>
      <c r="F11" s="217"/>
      <c r="G11" s="217"/>
      <c r="H11" s="218"/>
      <c r="I11" s="216"/>
      <c r="J11" s="217"/>
      <c r="K11" s="218"/>
      <c r="L11" s="216"/>
      <c r="M11" s="217"/>
      <c r="N11" s="218"/>
      <c r="O11" s="216"/>
      <c r="P11" s="218"/>
      <c r="Q11" s="216"/>
      <c r="R11" s="217"/>
      <c r="S11" s="218"/>
      <c r="T11" s="216"/>
      <c r="U11" s="217"/>
      <c r="V11" s="217"/>
      <c r="W11" s="217"/>
      <c r="X11" s="217"/>
      <c r="Y11" s="218"/>
      <c r="Z11" s="216"/>
      <c r="AA11" s="217"/>
      <c r="AB11" s="217"/>
      <c r="AC11" s="218"/>
      <c r="AD11" s="216"/>
      <c r="AE11" s="217"/>
      <c r="AF11" s="217"/>
      <c r="AG11" s="218"/>
      <c r="AH11" s="216"/>
      <c r="AI11" s="217"/>
      <c r="AJ11" s="217"/>
      <c r="AK11" s="218"/>
      <c r="AL11" s="216"/>
      <c r="AM11" s="217"/>
      <c r="AN11" s="217"/>
      <c r="AO11" s="218"/>
      <c r="AP11" s="216"/>
      <c r="AQ11" s="217"/>
      <c r="AR11" s="217"/>
      <c r="AS11" s="217"/>
      <c r="AT11" s="217"/>
      <c r="AU11" s="218"/>
      <c r="AV11" s="48"/>
    </row>
    <row r="12" spans="1:48" ht="15.75" customHeight="1" thickBot="1">
      <c r="A12" s="216"/>
      <c r="B12" s="217"/>
      <c r="C12" s="217"/>
      <c r="D12" s="47"/>
      <c r="E12" s="216"/>
      <c r="F12" s="217"/>
      <c r="G12" s="217"/>
      <c r="H12" s="218"/>
      <c r="I12" s="216"/>
      <c r="J12" s="217"/>
      <c r="K12" s="218"/>
      <c r="L12" s="216"/>
      <c r="M12" s="217"/>
      <c r="N12" s="218"/>
      <c r="O12" s="216"/>
      <c r="P12" s="218"/>
      <c r="Q12" s="216"/>
      <c r="R12" s="217"/>
      <c r="S12" s="218"/>
      <c r="T12" s="216"/>
      <c r="U12" s="217"/>
      <c r="V12" s="217"/>
      <c r="W12" s="217"/>
      <c r="X12" s="217"/>
      <c r="Y12" s="218"/>
      <c r="Z12" s="216"/>
      <c r="AA12" s="217"/>
      <c r="AB12" s="217"/>
      <c r="AC12" s="218"/>
      <c r="AD12" s="216"/>
      <c r="AE12" s="217"/>
      <c r="AF12" s="217"/>
      <c r="AG12" s="218"/>
      <c r="AH12" s="216"/>
      <c r="AI12" s="217"/>
      <c r="AJ12" s="217"/>
      <c r="AK12" s="218"/>
      <c r="AL12" s="216"/>
      <c r="AM12" s="217"/>
      <c r="AN12" s="217"/>
      <c r="AO12" s="218"/>
      <c r="AP12" s="216"/>
      <c r="AQ12" s="217"/>
      <c r="AR12" s="217"/>
      <c r="AS12" s="217"/>
      <c r="AT12" s="217"/>
      <c r="AU12" s="218"/>
      <c r="AV12" s="48"/>
    </row>
    <row r="13" spans="1:48" ht="15.75" customHeight="1" thickBot="1">
      <c r="A13" s="216"/>
      <c r="B13" s="217"/>
      <c r="C13" s="217"/>
      <c r="D13" s="47"/>
      <c r="E13" s="216"/>
      <c r="F13" s="217"/>
      <c r="G13" s="217"/>
      <c r="H13" s="218"/>
      <c r="I13" s="216"/>
      <c r="J13" s="217"/>
      <c r="K13" s="218"/>
      <c r="L13" s="216"/>
      <c r="M13" s="217"/>
      <c r="N13" s="218"/>
      <c r="O13" s="216"/>
      <c r="P13" s="218"/>
      <c r="Q13" s="216"/>
      <c r="R13" s="217"/>
      <c r="S13" s="218"/>
      <c r="T13" s="216"/>
      <c r="U13" s="217"/>
      <c r="V13" s="217"/>
      <c r="W13" s="217"/>
      <c r="X13" s="217"/>
      <c r="Y13" s="218"/>
      <c r="Z13" s="216"/>
      <c r="AA13" s="217"/>
      <c r="AB13" s="217"/>
      <c r="AC13" s="218"/>
      <c r="AD13" s="216"/>
      <c r="AE13" s="217"/>
      <c r="AF13" s="217"/>
      <c r="AG13" s="218"/>
      <c r="AH13" s="216"/>
      <c r="AI13" s="217"/>
      <c r="AJ13" s="217"/>
      <c r="AK13" s="218"/>
      <c r="AL13" s="216"/>
      <c r="AM13" s="217"/>
      <c r="AN13" s="217"/>
      <c r="AO13" s="218"/>
      <c r="AP13" s="216"/>
      <c r="AQ13" s="217"/>
      <c r="AR13" s="217"/>
      <c r="AS13" s="217"/>
      <c r="AT13" s="217"/>
      <c r="AU13" s="218"/>
      <c r="AV13" s="48"/>
    </row>
    <row r="14" spans="1:51" ht="15.75" customHeight="1" thickBot="1">
      <c r="A14" s="216"/>
      <c r="B14" s="217"/>
      <c r="C14" s="217"/>
      <c r="D14" s="47"/>
      <c r="E14" s="216"/>
      <c r="F14" s="217"/>
      <c r="G14" s="217"/>
      <c r="H14" s="218"/>
      <c r="I14" s="216"/>
      <c r="J14" s="217"/>
      <c r="K14" s="218"/>
      <c r="L14" s="216"/>
      <c r="M14" s="217"/>
      <c r="N14" s="218"/>
      <c r="O14" s="216"/>
      <c r="P14" s="218"/>
      <c r="Q14" s="216"/>
      <c r="R14" s="217"/>
      <c r="S14" s="218"/>
      <c r="T14" s="216"/>
      <c r="U14" s="217"/>
      <c r="V14" s="217"/>
      <c r="W14" s="217"/>
      <c r="X14" s="217"/>
      <c r="Y14" s="218"/>
      <c r="Z14" s="216"/>
      <c r="AA14" s="217"/>
      <c r="AB14" s="217"/>
      <c r="AC14" s="218"/>
      <c r="AD14" s="216"/>
      <c r="AE14" s="217"/>
      <c r="AF14" s="217"/>
      <c r="AG14" s="218"/>
      <c r="AH14" s="216"/>
      <c r="AI14" s="217"/>
      <c r="AJ14" s="217"/>
      <c r="AK14" s="218"/>
      <c r="AL14" s="216"/>
      <c r="AM14" s="217"/>
      <c r="AN14" s="217"/>
      <c r="AO14" s="218"/>
      <c r="AP14" s="216"/>
      <c r="AQ14" s="217"/>
      <c r="AR14" s="217"/>
      <c r="AS14" s="217"/>
      <c r="AT14" s="217"/>
      <c r="AU14" s="218"/>
      <c r="AV14" s="48"/>
      <c r="AY14" t="s">
        <v>45</v>
      </c>
    </row>
    <row r="15" spans="1:48" ht="15.75" customHeight="1" thickBot="1">
      <c r="A15" s="216"/>
      <c r="B15" s="217"/>
      <c r="C15" s="217"/>
      <c r="D15" s="47"/>
      <c r="E15" s="216"/>
      <c r="F15" s="217"/>
      <c r="G15" s="217"/>
      <c r="H15" s="218"/>
      <c r="I15" s="216"/>
      <c r="J15" s="217"/>
      <c r="K15" s="218"/>
      <c r="L15" s="216"/>
      <c r="M15" s="217"/>
      <c r="N15" s="218"/>
      <c r="O15" s="216"/>
      <c r="P15" s="218"/>
      <c r="Q15" s="216"/>
      <c r="R15" s="217"/>
      <c r="S15" s="218"/>
      <c r="T15" s="216"/>
      <c r="U15" s="217"/>
      <c r="V15" s="217"/>
      <c r="W15" s="217"/>
      <c r="X15" s="217"/>
      <c r="Y15" s="218"/>
      <c r="Z15" s="216"/>
      <c r="AA15" s="217"/>
      <c r="AB15" s="217"/>
      <c r="AC15" s="218"/>
      <c r="AD15" s="216"/>
      <c r="AE15" s="217"/>
      <c r="AF15" s="217"/>
      <c r="AG15" s="218"/>
      <c r="AH15" s="216"/>
      <c r="AI15" s="217"/>
      <c r="AJ15" s="217"/>
      <c r="AK15" s="218"/>
      <c r="AL15" s="216"/>
      <c r="AM15" s="217"/>
      <c r="AN15" s="217"/>
      <c r="AO15" s="218"/>
      <c r="AP15" s="216"/>
      <c r="AQ15" s="217"/>
      <c r="AR15" s="217"/>
      <c r="AS15" s="217"/>
      <c r="AT15" s="217"/>
      <c r="AU15" s="218"/>
      <c r="AV15" s="48"/>
    </row>
    <row r="16" spans="1:48" ht="15.75" customHeight="1" thickBot="1">
      <c r="A16" s="216"/>
      <c r="B16" s="217"/>
      <c r="C16" s="217"/>
      <c r="D16" s="47"/>
      <c r="E16" s="216"/>
      <c r="F16" s="217"/>
      <c r="G16" s="217"/>
      <c r="H16" s="218"/>
      <c r="I16" s="216"/>
      <c r="J16" s="217"/>
      <c r="K16" s="218"/>
      <c r="L16" s="216"/>
      <c r="M16" s="217"/>
      <c r="N16" s="218"/>
      <c r="O16" s="216"/>
      <c r="P16" s="218"/>
      <c r="Q16" s="216"/>
      <c r="R16" s="217"/>
      <c r="S16" s="218"/>
      <c r="T16" s="216"/>
      <c r="U16" s="217"/>
      <c r="V16" s="217"/>
      <c r="W16" s="217"/>
      <c r="X16" s="217"/>
      <c r="Y16" s="218"/>
      <c r="Z16" s="216"/>
      <c r="AA16" s="217"/>
      <c r="AB16" s="217"/>
      <c r="AC16" s="218"/>
      <c r="AD16" s="216"/>
      <c r="AE16" s="217"/>
      <c r="AF16" s="217"/>
      <c r="AG16" s="218"/>
      <c r="AH16" s="216"/>
      <c r="AI16" s="217"/>
      <c r="AJ16" s="217"/>
      <c r="AK16" s="218"/>
      <c r="AL16" s="216"/>
      <c r="AM16" s="217"/>
      <c r="AN16" s="217"/>
      <c r="AO16" s="218"/>
      <c r="AP16" s="216"/>
      <c r="AQ16" s="217"/>
      <c r="AR16" s="217"/>
      <c r="AS16" s="217"/>
      <c r="AT16" s="217"/>
      <c r="AU16" s="218"/>
      <c r="AV16" s="48"/>
    </row>
    <row r="17" spans="1:48" ht="15.75" customHeight="1" thickBot="1">
      <c r="A17" s="216"/>
      <c r="B17" s="217"/>
      <c r="C17" s="217"/>
      <c r="D17" s="47"/>
      <c r="E17" s="216"/>
      <c r="F17" s="217"/>
      <c r="G17" s="217"/>
      <c r="H17" s="218"/>
      <c r="I17" s="216"/>
      <c r="J17" s="217"/>
      <c r="K17" s="218"/>
      <c r="L17" s="216"/>
      <c r="M17" s="217"/>
      <c r="N17" s="218"/>
      <c r="O17" s="216"/>
      <c r="P17" s="218"/>
      <c r="Q17" s="216"/>
      <c r="R17" s="217"/>
      <c r="S17" s="218"/>
      <c r="T17" s="216"/>
      <c r="U17" s="217"/>
      <c r="V17" s="217"/>
      <c r="W17" s="217"/>
      <c r="X17" s="217"/>
      <c r="Y17" s="218"/>
      <c r="Z17" s="216"/>
      <c r="AA17" s="217"/>
      <c r="AB17" s="217"/>
      <c r="AC17" s="218"/>
      <c r="AD17" s="216"/>
      <c r="AE17" s="217"/>
      <c r="AF17" s="217"/>
      <c r="AG17" s="218"/>
      <c r="AH17" s="216"/>
      <c r="AI17" s="217"/>
      <c r="AJ17" s="217"/>
      <c r="AK17" s="218"/>
      <c r="AL17" s="216"/>
      <c r="AM17" s="217"/>
      <c r="AN17" s="217"/>
      <c r="AO17" s="218"/>
      <c r="AP17" s="216"/>
      <c r="AQ17" s="217"/>
      <c r="AR17" s="217"/>
      <c r="AS17" s="217"/>
      <c r="AT17" s="217"/>
      <c r="AU17" s="218"/>
      <c r="AV17" s="48"/>
    </row>
    <row r="18" spans="1:51" ht="24.75" customHeight="1" thickBot="1">
      <c r="A18" s="208" t="s">
        <v>68</v>
      </c>
      <c r="B18" s="209"/>
      <c r="C18" s="209"/>
      <c r="D18" s="209"/>
      <c r="E18" s="209"/>
      <c r="F18" s="209"/>
      <c r="G18" s="209"/>
      <c r="H18" s="209"/>
      <c r="I18" s="209"/>
      <c r="J18" s="209"/>
      <c r="K18" s="209"/>
      <c r="L18" s="209"/>
      <c r="M18" s="209"/>
      <c r="N18" s="209"/>
      <c r="O18" s="209"/>
      <c r="P18" s="210"/>
      <c r="Q18" s="64"/>
      <c r="R18" s="65"/>
      <c r="S18" s="66"/>
      <c r="T18" s="64"/>
      <c r="U18" s="65"/>
      <c r="V18" s="65"/>
      <c r="W18" s="65"/>
      <c r="X18" s="65"/>
      <c r="Y18" s="66"/>
      <c r="Z18" s="64"/>
      <c r="AA18" s="65"/>
      <c r="AB18" s="65"/>
      <c r="AC18" s="66"/>
      <c r="AD18" s="65"/>
      <c r="AE18" s="65"/>
      <c r="AF18" s="65"/>
      <c r="AG18" s="65"/>
      <c r="AH18" s="64"/>
      <c r="AI18" s="65"/>
      <c r="AJ18" s="65"/>
      <c r="AK18" s="66"/>
      <c r="AL18" s="64"/>
      <c r="AM18" s="65"/>
      <c r="AN18" s="65"/>
      <c r="AO18" s="66"/>
      <c r="AP18" s="64"/>
      <c r="AQ18" s="65"/>
      <c r="AR18" s="65"/>
      <c r="AS18" s="65"/>
      <c r="AT18" s="65"/>
      <c r="AU18" s="66"/>
      <c r="AV18" s="48"/>
      <c r="AY18">
        <v>7</v>
      </c>
    </row>
    <row r="19" spans="1:48" ht="38.25" customHeight="1">
      <c r="A19" s="211" t="s">
        <v>69</v>
      </c>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68"/>
      <c r="AV19" s="48"/>
    </row>
    <row r="20" spans="1:48" ht="12.75">
      <c r="A20" s="5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69"/>
      <c r="AV20" s="48"/>
    </row>
    <row r="21" spans="1:48" ht="12.75">
      <c r="A21" s="55"/>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69"/>
      <c r="AV21" s="48"/>
    </row>
    <row r="22" spans="1:48" ht="19.5" customHeight="1">
      <c r="A22" s="55"/>
      <c r="B22" s="56"/>
      <c r="C22" s="56"/>
      <c r="D22" s="56"/>
      <c r="E22" s="56"/>
      <c r="F22" s="56"/>
      <c r="G22" s="56"/>
      <c r="H22" s="56"/>
      <c r="I22" s="56"/>
      <c r="J22" s="56"/>
      <c r="K22" s="56"/>
      <c r="L22" s="56"/>
      <c r="M22" s="56"/>
      <c r="N22" s="56"/>
      <c r="O22" s="56"/>
      <c r="P22" s="56"/>
      <c r="Q22" s="56"/>
      <c r="R22" s="56"/>
      <c r="S22" s="56"/>
      <c r="T22" s="56"/>
      <c r="U22" s="56"/>
      <c r="V22" s="56"/>
      <c r="W22" s="197" t="s">
        <v>70</v>
      </c>
      <c r="X22" s="197"/>
      <c r="Y22" s="197"/>
      <c r="Z22" s="197"/>
      <c r="AA22" s="197"/>
      <c r="AB22" s="197"/>
      <c r="AC22" s="197"/>
      <c r="AD22" s="56"/>
      <c r="AE22" s="56"/>
      <c r="AF22" s="56"/>
      <c r="AG22" s="56"/>
      <c r="AH22" s="56"/>
      <c r="AI22" s="56"/>
      <c r="AJ22" s="56"/>
      <c r="AK22" s="48"/>
      <c r="AL22" s="213" t="s">
        <v>71</v>
      </c>
      <c r="AM22" s="213"/>
      <c r="AN22" s="213"/>
      <c r="AO22" s="213"/>
      <c r="AP22" s="213"/>
      <c r="AQ22" s="213"/>
      <c r="AR22" s="56"/>
      <c r="AS22" s="56"/>
      <c r="AT22" s="56"/>
      <c r="AU22" s="69"/>
      <c r="AV22" s="48"/>
    </row>
    <row r="23" spans="1:52" ht="19.5" customHeight="1">
      <c r="A23" s="55"/>
      <c r="B23" s="56"/>
      <c r="C23" s="56"/>
      <c r="D23" s="56"/>
      <c r="E23" s="56"/>
      <c r="F23" s="56"/>
      <c r="G23" s="56"/>
      <c r="H23" s="56"/>
      <c r="I23" s="56"/>
      <c r="J23" s="56"/>
      <c r="K23" s="56"/>
      <c r="L23" s="56"/>
      <c r="M23" s="56"/>
      <c r="N23" s="56"/>
      <c r="O23" s="56"/>
      <c r="P23" s="56"/>
      <c r="Q23" s="56"/>
      <c r="R23" s="56"/>
      <c r="S23" s="56"/>
      <c r="T23" s="56"/>
      <c r="U23" s="56"/>
      <c r="V23" s="56"/>
      <c r="W23" s="212" t="s">
        <v>72</v>
      </c>
      <c r="X23" s="212"/>
      <c r="Y23" s="212"/>
      <c r="Z23" s="212"/>
      <c r="AA23" s="212"/>
      <c r="AB23" s="212"/>
      <c r="AC23" s="212"/>
      <c r="AD23" s="56"/>
      <c r="AE23" s="56"/>
      <c r="AF23" s="56"/>
      <c r="AG23" s="56"/>
      <c r="AH23" s="56"/>
      <c r="AI23" s="56"/>
      <c r="AJ23" s="56"/>
      <c r="AK23" s="67"/>
      <c r="AL23" s="214" t="s">
        <v>73</v>
      </c>
      <c r="AM23" s="214"/>
      <c r="AN23" s="214"/>
      <c r="AO23" s="214"/>
      <c r="AP23" s="214"/>
      <c r="AQ23" s="214"/>
      <c r="AR23" s="56"/>
      <c r="AS23" s="56"/>
      <c r="AT23" s="48"/>
      <c r="AU23" s="69"/>
      <c r="AV23" s="48"/>
      <c r="AZ23" s="29">
        <f>AT16</f>
        <v>0</v>
      </c>
    </row>
    <row r="24" spans="1:48" ht="12.75">
      <c r="A24" s="55"/>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214" t="s">
        <v>74</v>
      </c>
      <c r="AM24" s="214"/>
      <c r="AN24" s="214"/>
      <c r="AO24" s="214"/>
      <c r="AP24" s="214"/>
      <c r="AQ24" s="214"/>
      <c r="AR24" s="56"/>
      <c r="AS24" s="56"/>
      <c r="AT24" s="56"/>
      <c r="AU24" s="69"/>
      <c r="AV24" s="48"/>
    </row>
    <row r="25" spans="1:48" ht="19.5" customHeight="1">
      <c r="A25" s="70" t="s">
        <v>75</v>
      </c>
      <c r="B25" s="56" t="s">
        <v>76</v>
      </c>
      <c r="C25" s="56"/>
      <c r="D25" s="56"/>
      <c r="E25" s="56"/>
      <c r="F25" s="56"/>
      <c r="G25" s="56"/>
      <c r="H25" s="56"/>
      <c r="I25" s="56"/>
      <c r="J25" s="56"/>
      <c r="K25" s="56"/>
      <c r="L25" s="56"/>
      <c r="M25" s="56"/>
      <c r="N25" s="56"/>
      <c r="O25" s="56"/>
      <c r="P25" s="56"/>
      <c r="Q25" s="56"/>
      <c r="R25" s="56"/>
      <c r="S25" s="56"/>
      <c r="T25" s="71" t="s">
        <v>77</v>
      </c>
      <c r="U25" s="71"/>
      <c r="V25" s="71"/>
      <c r="W25" s="71"/>
      <c r="X25" s="71"/>
      <c r="Y25" s="71"/>
      <c r="Z25" s="71"/>
      <c r="AA25" s="56"/>
      <c r="AB25" s="56"/>
      <c r="AC25" s="48"/>
      <c r="AD25" s="48"/>
      <c r="AE25" s="48"/>
      <c r="AF25" s="48"/>
      <c r="AG25" s="48"/>
      <c r="AH25" s="48"/>
      <c r="AI25" s="48"/>
      <c r="AJ25" s="71"/>
      <c r="AK25" s="213"/>
      <c r="AL25" s="213"/>
      <c r="AM25" s="213"/>
      <c r="AN25" s="213"/>
      <c r="AO25" s="213"/>
      <c r="AP25" s="213"/>
      <c r="AQ25" s="213"/>
      <c r="AR25" s="56"/>
      <c r="AS25" s="56"/>
      <c r="AT25" s="56"/>
      <c r="AU25" s="69"/>
      <c r="AV25" s="48"/>
    </row>
    <row r="26" spans="1:48" ht="19.5" customHeight="1">
      <c r="A26" s="72"/>
      <c r="B26" s="73" t="s">
        <v>78</v>
      </c>
      <c r="C26" s="73"/>
      <c r="D26" s="73"/>
      <c r="E26" s="73"/>
      <c r="F26" s="73"/>
      <c r="G26" s="73"/>
      <c r="H26" s="73"/>
      <c r="I26" s="73"/>
      <c r="J26" s="73"/>
      <c r="K26" s="73"/>
      <c r="L26" s="73"/>
      <c r="M26" s="73"/>
      <c r="N26" s="73"/>
      <c r="O26" s="73"/>
      <c r="P26" s="73"/>
      <c r="Q26" s="56"/>
      <c r="R26" s="56"/>
      <c r="S26" s="56"/>
      <c r="T26" s="71" t="s">
        <v>79</v>
      </c>
      <c r="U26" s="71"/>
      <c r="V26" s="215" t="s">
        <v>80</v>
      </c>
      <c r="W26" s="215"/>
      <c r="X26" s="215"/>
      <c r="Y26" s="215"/>
      <c r="Z26" s="215"/>
      <c r="AA26" s="215"/>
      <c r="AB26" s="215"/>
      <c r="AC26" s="215"/>
      <c r="AD26" s="215"/>
      <c r="AE26" s="48"/>
      <c r="AF26" s="48"/>
      <c r="AG26" s="48"/>
      <c r="AH26" s="48"/>
      <c r="AI26" s="48"/>
      <c r="AJ26" s="71"/>
      <c r="AK26" s="215"/>
      <c r="AL26" s="215"/>
      <c r="AM26" s="215"/>
      <c r="AN26" s="215"/>
      <c r="AO26" s="215"/>
      <c r="AP26" s="215"/>
      <c r="AQ26" s="215"/>
      <c r="AR26" s="56"/>
      <c r="AS26" s="56"/>
      <c r="AT26" s="56"/>
      <c r="AU26" s="69"/>
      <c r="AV26" s="48"/>
    </row>
    <row r="27" spans="1:48" ht="12" customHeight="1" thickBot="1">
      <c r="A27" s="74"/>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75"/>
      <c r="AV27" s="48"/>
    </row>
    <row r="28" spans="1:48" ht="12.75">
      <c r="A28" s="48" t="s">
        <v>81</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sheetData>
  <sheetProtection/>
  <mergeCells count="120">
    <mergeCell ref="T17:Y17"/>
    <mergeCell ref="Z17:AC17"/>
    <mergeCell ref="AD17:AG17"/>
    <mergeCell ref="AH17:AK17"/>
    <mergeCell ref="AL17:AO17"/>
    <mergeCell ref="AP17:AU17"/>
    <mergeCell ref="A17:C17"/>
    <mergeCell ref="E17:H17"/>
    <mergeCell ref="I17:K17"/>
    <mergeCell ref="L17:N17"/>
    <mergeCell ref="O17:P17"/>
    <mergeCell ref="Q17:S17"/>
    <mergeCell ref="T16:Y16"/>
    <mergeCell ref="Z16:AC16"/>
    <mergeCell ref="AD16:AG16"/>
    <mergeCell ref="AH16:AK16"/>
    <mergeCell ref="AL16:AO16"/>
    <mergeCell ref="AP16:AU16"/>
    <mergeCell ref="A16:C16"/>
    <mergeCell ref="E16:H16"/>
    <mergeCell ref="I16:K16"/>
    <mergeCell ref="L16:N16"/>
    <mergeCell ref="O16:P16"/>
    <mergeCell ref="Q16:S16"/>
    <mergeCell ref="T15:Y15"/>
    <mergeCell ref="Z15:AC15"/>
    <mergeCell ref="AD15:AG15"/>
    <mergeCell ref="AH15:AK15"/>
    <mergeCell ref="AL15:AO15"/>
    <mergeCell ref="AP15:AU15"/>
    <mergeCell ref="A15:C15"/>
    <mergeCell ref="E15:H15"/>
    <mergeCell ref="I15:K15"/>
    <mergeCell ref="L15:N15"/>
    <mergeCell ref="O15:P15"/>
    <mergeCell ref="Q15:S15"/>
    <mergeCell ref="T14:Y14"/>
    <mergeCell ref="Z14:AC14"/>
    <mergeCell ref="AD14:AG14"/>
    <mergeCell ref="AH14:AK14"/>
    <mergeCell ref="AL14:AO14"/>
    <mergeCell ref="AP14:AU14"/>
    <mergeCell ref="A14:C14"/>
    <mergeCell ref="E14:H14"/>
    <mergeCell ref="I14:K14"/>
    <mergeCell ref="L14:N14"/>
    <mergeCell ref="O14:P14"/>
    <mergeCell ref="Q14:S14"/>
    <mergeCell ref="T13:Y13"/>
    <mergeCell ref="Z13:AC13"/>
    <mergeCell ref="AD13:AG13"/>
    <mergeCell ref="AH13:AK13"/>
    <mergeCell ref="AL13:AO13"/>
    <mergeCell ref="AP13:AU13"/>
    <mergeCell ref="A13:C13"/>
    <mergeCell ref="E13:H13"/>
    <mergeCell ref="I13:K13"/>
    <mergeCell ref="L13:N13"/>
    <mergeCell ref="O13:P13"/>
    <mergeCell ref="Q13:S13"/>
    <mergeCell ref="T12:Y12"/>
    <mergeCell ref="Z12:AC12"/>
    <mergeCell ref="AD12:AG12"/>
    <mergeCell ref="AH12:AK12"/>
    <mergeCell ref="AL12:AO12"/>
    <mergeCell ref="AP12:AU12"/>
    <mergeCell ref="A12:C12"/>
    <mergeCell ref="E12:H12"/>
    <mergeCell ref="I12:K12"/>
    <mergeCell ref="L12:N12"/>
    <mergeCell ref="O12:P12"/>
    <mergeCell ref="Q12:S12"/>
    <mergeCell ref="T11:Y11"/>
    <mergeCell ref="Z11:AC11"/>
    <mergeCell ref="AD11:AG11"/>
    <mergeCell ref="AH11:AK11"/>
    <mergeCell ref="AL11:AO11"/>
    <mergeCell ref="AP11:AU11"/>
    <mergeCell ref="AL24:AQ24"/>
    <mergeCell ref="AK25:AQ25"/>
    <mergeCell ref="V26:AD26"/>
    <mergeCell ref="AK26:AQ26"/>
    <mergeCell ref="A11:C11"/>
    <mergeCell ref="E11:H11"/>
    <mergeCell ref="I11:K11"/>
    <mergeCell ref="L11:N11"/>
    <mergeCell ref="O11:P11"/>
    <mergeCell ref="Q11:S11"/>
    <mergeCell ref="A18:P18"/>
    <mergeCell ref="A19:AT19"/>
    <mergeCell ref="W22:AC22"/>
    <mergeCell ref="AL22:AQ22"/>
    <mergeCell ref="W23:AC23"/>
    <mergeCell ref="AL23:AQ23"/>
    <mergeCell ref="AL7:AO9"/>
    <mergeCell ref="Q10:S10"/>
    <mergeCell ref="T10:Y10"/>
    <mergeCell ref="AD10:AG10"/>
    <mergeCell ref="AL10:AO10"/>
    <mergeCell ref="AP10:AU10"/>
    <mergeCell ref="AH5:AO6"/>
    <mergeCell ref="AP5:AU9"/>
    <mergeCell ref="I7:K10"/>
    <mergeCell ref="L7:N10"/>
    <mergeCell ref="O7:P10"/>
    <mergeCell ref="Q7:S9"/>
    <mergeCell ref="T7:Y9"/>
    <mergeCell ref="Z7:AC10"/>
    <mergeCell ref="AD7:AG9"/>
    <mergeCell ref="AH7:AK10"/>
    <mergeCell ref="O2:AI2"/>
    <mergeCell ref="A3:D3"/>
    <mergeCell ref="H3:K3"/>
    <mergeCell ref="AJ3:AM3"/>
    <mergeCell ref="AJ4:AM4"/>
    <mergeCell ref="A5:D10"/>
    <mergeCell ref="E5:H10"/>
    <mergeCell ref="I5:N6"/>
    <mergeCell ref="O5:Y6"/>
    <mergeCell ref="Z5:AG6"/>
  </mergeCells>
  <printOptions/>
  <pageMargins left="0.3937007874015748" right="0" top="0" bottom="0" header="0" footer="0"/>
  <pageSetup fitToHeight="1" fitToWidth="1" horizontalDpi="300" verticalDpi="300" orientation="landscape" paperSize="9" scale="78" r:id="rId1"/>
</worksheet>
</file>

<file path=xl/worksheets/sheet2.xml><?xml version="1.0" encoding="utf-8"?>
<worksheet xmlns="http://schemas.openxmlformats.org/spreadsheetml/2006/main" xmlns:r="http://schemas.openxmlformats.org/officeDocument/2006/relationships">
  <dimension ref="A1:Y50"/>
  <sheetViews>
    <sheetView tabSelected="1" zoomScalePageLayoutView="0" workbookViewId="0" topLeftCell="A1">
      <pane xSplit="4" ySplit="2" topLeftCell="E3" activePane="bottomRight" state="frozen"/>
      <selection pane="topLeft" activeCell="C4" sqref="B2:L5"/>
      <selection pane="topRight" activeCell="C4" sqref="B2:L5"/>
      <selection pane="bottomLeft" activeCell="C4" sqref="B2:L5"/>
      <selection pane="bottomRight" activeCell="N3" sqref="N3"/>
    </sheetView>
  </sheetViews>
  <sheetFormatPr defaultColWidth="9.00390625" defaultRowHeight="12.75"/>
  <cols>
    <col min="1" max="1" width="4.75390625" style="109" customWidth="1"/>
    <col min="2" max="2" width="9.875" style="110" customWidth="1"/>
    <col min="3" max="3" width="10.00390625" style="110" customWidth="1"/>
    <col min="4" max="4" width="9.125" style="110" customWidth="1"/>
    <col min="5" max="5" width="11.875" style="110" hidden="1" customWidth="1"/>
    <col min="6" max="6" width="9.625" style="110" customWidth="1"/>
    <col min="7" max="9" width="7.00390625" style="110" customWidth="1"/>
    <col min="10" max="10" width="9.75390625" style="110" customWidth="1"/>
    <col min="11" max="11" width="8.625" style="111" customWidth="1"/>
    <col min="12" max="12" width="12.25390625" style="111" customWidth="1"/>
    <col min="13" max="14" width="9.125" style="111" customWidth="1"/>
    <col min="15" max="15" width="8.25390625" style="111" customWidth="1"/>
    <col min="16" max="16" width="7.875" style="111" customWidth="1"/>
    <col min="17" max="17" width="13.00390625" style="112" customWidth="1"/>
    <col min="18" max="18" width="11.875" style="112" customWidth="1"/>
    <col min="19" max="19" width="12.00390625" style="112" customWidth="1"/>
    <col min="20" max="20" width="6.125" style="112" customWidth="1"/>
    <col min="21" max="21" width="7.25390625" style="112" customWidth="1"/>
    <col min="22" max="22" width="7.625" style="111" customWidth="1"/>
    <col min="23" max="23" width="8.25390625" style="111" customWidth="1"/>
    <col min="24" max="24" width="8.125" style="111" customWidth="1"/>
    <col min="25" max="25" width="9.125" style="109" customWidth="1"/>
    <col min="26" max="16384" width="9.125" style="111" customWidth="1"/>
  </cols>
  <sheetData>
    <row r="1" spans="12:16" ht="30" customHeight="1">
      <c r="L1" s="222" t="s">
        <v>100</v>
      </c>
      <c r="M1" s="222"/>
      <c r="N1" s="222"/>
      <c r="O1" s="222"/>
      <c r="P1" s="222"/>
    </row>
    <row r="2" spans="1:25" s="115" customFormat="1" ht="54.75" customHeight="1">
      <c r="A2" s="113" t="s">
        <v>5</v>
      </c>
      <c r="B2" s="152" t="s">
        <v>0</v>
      </c>
      <c r="C2" s="153" t="s">
        <v>1</v>
      </c>
      <c r="D2" s="153" t="s">
        <v>2</v>
      </c>
      <c r="E2" s="154" t="s">
        <v>3</v>
      </c>
      <c r="F2" s="152" t="s">
        <v>48</v>
      </c>
      <c r="G2" s="155" t="s">
        <v>99</v>
      </c>
      <c r="H2" s="155" t="s">
        <v>15</v>
      </c>
      <c r="I2" s="155" t="s">
        <v>108</v>
      </c>
      <c r="J2" s="152" t="s">
        <v>4</v>
      </c>
      <c r="K2" s="156" t="s">
        <v>186</v>
      </c>
      <c r="L2" s="156" t="s">
        <v>101</v>
      </c>
      <c r="M2" s="398" t="s">
        <v>194</v>
      </c>
      <c r="N2" s="398" t="s">
        <v>195</v>
      </c>
      <c r="O2" s="398" t="s">
        <v>196</v>
      </c>
      <c r="P2" s="398" t="s">
        <v>197</v>
      </c>
      <c r="Q2" s="156" t="s">
        <v>103</v>
      </c>
      <c r="R2" s="156" t="s">
        <v>43</v>
      </c>
      <c r="S2" s="157" t="s">
        <v>111</v>
      </c>
      <c r="T2" s="158" t="s">
        <v>114</v>
      </c>
      <c r="U2" s="158" t="s">
        <v>135</v>
      </c>
      <c r="V2" s="223" t="s">
        <v>104</v>
      </c>
      <c r="W2" s="224"/>
      <c r="X2" s="224"/>
      <c r="Y2" s="114"/>
    </row>
    <row r="3" spans="1:24" ht="160.5" customHeight="1">
      <c r="A3" s="116"/>
      <c r="B3" s="117">
        <v>11111111111</v>
      </c>
      <c r="C3" s="117" t="s">
        <v>191</v>
      </c>
      <c r="D3" s="117" t="s">
        <v>192</v>
      </c>
      <c r="E3" s="117"/>
      <c r="F3" s="117" t="s">
        <v>189</v>
      </c>
      <c r="G3" s="118" t="s">
        <v>190</v>
      </c>
      <c r="H3" s="118"/>
      <c r="I3" s="119"/>
      <c r="J3" s="120"/>
      <c r="K3" s="121"/>
      <c r="L3" s="122"/>
      <c r="M3" s="122"/>
      <c r="N3" s="122"/>
      <c r="O3" s="122"/>
      <c r="P3" s="122"/>
      <c r="Q3" s="122"/>
      <c r="R3" s="122"/>
      <c r="S3" s="121"/>
      <c r="T3" s="121">
        <v>0.154461</v>
      </c>
      <c r="U3" s="123"/>
      <c r="V3" s="159" t="s">
        <v>179</v>
      </c>
      <c r="W3" s="159" t="s">
        <v>105</v>
      </c>
      <c r="X3" s="159" t="s">
        <v>106</v>
      </c>
    </row>
    <row r="4" spans="17:18" ht="12.75">
      <c r="Q4" s="220" t="s">
        <v>137</v>
      </c>
      <c r="R4" s="220" t="s">
        <v>138</v>
      </c>
    </row>
    <row r="5" spans="17:18" ht="12.75">
      <c r="Q5" s="221"/>
      <c r="R5" s="221"/>
    </row>
    <row r="6" ht="12.75"/>
    <row r="7" spans="6:23" ht="12.75" customHeight="1">
      <c r="F7" s="219" t="s">
        <v>176</v>
      </c>
      <c r="G7" s="219"/>
      <c r="H7" s="219"/>
      <c r="I7" s="219"/>
      <c r="J7" s="219"/>
      <c r="K7" s="219"/>
      <c r="L7" s="219"/>
      <c r="M7" s="219"/>
      <c r="N7" s="219"/>
      <c r="O7" s="219"/>
      <c r="P7" s="219"/>
      <c r="Q7" s="219"/>
      <c r="R7" s="219"/>
      <c r="T7" s="225" t="s">
        <v>181</v>
      </c>
      <c r="U7" s="225"/>
      <c r="V7" s="225"/>
      <c r="W7" s="225"/>
    </row>
    <row r="8" spans="6:23" ht="12.75" customHeight="1">
      <c r="F8" s="219"/>
      <c r="G8" s="219"/>
      <c r="H8" s="219"/>
      <c r="I8" s="219"/>
      <c r="J8" s="219"/>
      <c r="K8" s="219"/>
      <c r="L8" s="219"/>
      <c r="M8" s="219"/>
      <c r="N8" s="219"/>
      <c r="O8" s="219"/>
      <c r="P8" s="219"/>
      <c r="Q8" s="219"/>
      <c r="R8" s="219"/>
      <c r="T8" s="226" t="s">
        <v>193</v>
      </c>
      <c r="U8" s="226"/>
      <c r="V8" s="226"/>
      <c r="W8" s="226"/>
    </row>
    <row r="9" spans="6:23" ht="12.75" customHeight="1">
      <c r="F9" s="219"/>
      <c r="G9" s="219"/>
      <c r="H9" s="219"/>
      <c r="I9" s="219"/>
      <c r="J9" s="219"/>
      <c r="K9" s="219"/>
      <c r="L9" s="219"/>
      <c r="M9" s="219"/>
      <c r="N9" s="219"/>
      <c r="O9" s="219"/>
      <c r="P9" s="219"/>
      <c r="Q9" s="219"/>
      <c r="R9" s="219"/>
      <c r="T9" s="226"/>
      <c r="U9" s="226"/>
      <c r="V9" s="226"/>
      <c r="W9" s="226"/>
    </row>
    <row r="10" spans="6:23" ht="12.75" customHeight="1">
      <c r="F10" s="219" t="s">
        <v>134</v>
      </c>
      <c r="G10" s="219"/>
      <c r="H10" s="219"/>
      <c r="I10" s="219"/>
      <c r="J10" s="219"/>
      <c r="K10" s="219"/>
      <c r="L10" s="219"/>
      <c r="M10" s="219"/>
      <c r="N10" s="219"/>
      <c r="O10" s="219"/>
      <c r="P10" s="219"/>
      <c r="Q10" s="219"/>
      <c r="R10" s="219"/>
      <c r="T10" s="226"/>
      <c r="U10" s="226"/>
      <c r="V10" s="226"/>
      <c r="W10" s="226"/>
    </row>
    <row r="11" spans="6:23" ht="12.75" customHeight="1">
      <c r="F11" s="219"/>
      <c r="G11" s="219"/>
      <c r="H11" s="219"/>
      <c r="I11" s="219"/>
      <c r="J11" s="219"/>
      <c r="K11" s="219"/>
      <c r="L11" s="219"/>
      <c r="M11" s="219"/>
      <c r="N11" s="219"/>
      <c r="O11" s="219"/>
      <c r="P11" s="219"/>
      <c r="Q11" s="219"/>
      <c r="R11" s="219"/>
      <c r="T11" s="226"/>
      <c r="U11" s="226"/>
      <c r="V11" s="226"/>
      <c r="W11" s="226"/>
    </row>
    <row r="12" spans="6:23" ht="13.5" customHeight="1">
      <c r="F12" s="219"/>
      <c r="G12" s="219"/>
      <c r="H12" s="219"/>
      <c r="I12" s="219"/>
      <c r="J12" s="219"/>
      <c r="K12" s="219"/>
      <c r="L12" s="219"/>
      <c r="M12" s="219"/>
      <c r="N12" s="219"/>
      <c r="O12" s="219"/>
      <c r="P12" s="219"/>
      <c r="Q12" s="219"/>
      <c r="R12" s="219"/>
      <c r="T12" s="226"/>
      <c r="U12" s="226"/>
      <c r="V12" s="226"/>
      <c r="W12" s="226"/>
    </row>
    <row r="13" spans="1:25" s="125" customFormat="1" ht="12.75">
      <c r="A13" s="109"/>
      <c r="B13" s="124"/>
      <c r="C13" s="124"/>
      <c r="D13" s="124"/>
      <c r="E13" s="124"/>
      <c r="F13" s="124"/>
      <c r="G13" s="124"/>
      <c r="H13" s="124"/>
      <c r="I13" s="124"/>
      <c r="J13" s="124"/>
      <c r="Q13" s="126"/>
      <c r="R13" s="126"/>
      <c r="S13" s="126"/>
      <c r="T13" s="126"/>
      <c r="U13" s="126"/>
      <c r="Y13" s="109"/>
    </row>
    <row r="14" spans="1:25" s="125" customFormat="1" ht="12.75">
      <c r="A14" s="109"/>
      <c r="B14" s="124"/>
      <c r="C14" s="124"/>
      <c r="D14" s="124"/>
      <c r="E14" s="124"/>
      <c r="F14" s="124"/>
      <c r="G14" s="124"/>
      <c r="H14" s="124"/>
      <c r="I14" s="124"/>
      <c r="J14" s="124"/>
      <c r="Q14" s="126"/>
      <c r="R14" s="126"/>
      <c r="S14" s="126"/>
      <c r="T14" s="126"/>
      <c r="U14" s="126"/>
      <c r="Y14" s="109"/>
    </row>
    <row r="15" spans="1:25" s="125" customFormat="1" ht="12.75">
      <c r="A15" s="109"/>
      <c r="B15" s="124"/>
      <c r="C15" s="124"/>
      <c r="D15" s="124"/>
      <c r="E15" s="124"/>
      <c r="F15" s="124"/>
      <c r="G15" s="124"/>
      <c r="H15" s="124"/>
      <c r="I15" s="124"/>
      <c r="J15" s="124"/>
      <c r="L15" s="125" t="s">
        <v>187</v>
      </c>
      <c r="Q15" s="126"/>
      <c r="R15" s="126"/>
      <c r="S15" s="126"/>
      <c r="T15" s="126"/>
      <c r="U15" s="126"/>
      <c r="Y15" s="109"/>
    </row>
    <row r="16" spans="1:25" s="125" customFormat="1" ht="12.75">
      <c r="A16" s="109"/>
      <c r="B16" s="124"/>
      <c r="C16" s="124"/>
      <c r="D16" s="124"/>
      <c r="E16" s="124"/>
      <c r="F16" s="124"/>
      <c r="G16" s="124"/>
      <c r="H16" s="124"/>
      <c r="I16" s="124"/>
      <c r="J16" s="124"/>
      <c r="L16" s="125" t="s">
        <v>188</v>
      </c>
      <c r="Q16" s="126"/>
      <c r="R16" s="126"/>
      <c r="S16" s="126"/>
      <c r="T16" s="126"/>
      <c r="U16" s="126"/>
      <c r="Y16" s="109"/>
    </row>
    <row r="17" spans="1:25" s="125" customFormat="1" ht="12.75">
      <c r="A17" s="109"/>
      <c r="B17" s="124"/>
      <c r="C17" s="124"/>
      <c r="D17" s="124"/>
      <c r="E17" s="124"/>
      <c r="F17" s="124"/>
      <c r="G17" s="124"/>
      <c r="H17" s="124"/>
      <c r="I17" s="124"/>
      <c r="J17" s="124"/>
      <c r="Q17" s="126"/>
      <c r="R17" s="126"/>
      <c r="S17" s="126"/>
      <c r="T17" s="126"/>
      <c r="U17" s="126"/>
      <c r="Y17" s="109"/>
    </row>
    <row r="18" spans="1:25" s="125" customFormat="1" ht="12.75">
      <c r="A18" s="109"/>
      <c r="B18" s="124"/>
      <c r="C18" s="124"/>
      <c r="D18" s="124"/>
      <c r="E18" s="124"/>
      <c r="F18" s="124"/>
      <c r="G18" s="124"/>
      <c r="H18" s="124"/>
      <c r="I18" s="124"/>
      <c r="J18" s="124"/>
      <c r="Q18" s="126"/>
      <c r="R18" s="126"/>
      <c r="S18" s="126"/>
      <c r="T18" s="126"/>
      <c r="U18" s="126"/>
      <c r="Y18" s="109"/>
    </row>
    <row r="19" spans="1:25" s="125" customFormat="1" ht="12.75">
      <c r="A19" s="109"/>
      <c r="B19" s="124"/>
      <c r="C19" s="124"/>
      <c r="D19" s="124"/>
      <c r="E19" s="124"/>
      <c r="F19" s="124"/>
      <c r="G19" s="124"/>
      <c r="H19" s="124"/>
      <c r="I19" s="124"/>
      <c r="J19" s="124"/>
      <c r="Q19" s="126"/>
      <c r="R19" s="126"/>
      <c r="S19" s="126"/>
      <c r="T19" s="126"/>
      <c r="U19" s="126"/>
      <c r="Y19" s="109"/>
    </row>
    <row r="20" spans="1:25" s="125" customFormat="1" ht="12.75">
      <c r="A20" s="109"/>
      <c r="B20" s="124"/>
      <c r="C20" s="124"/>
      <c r="D20" s="124"/>
      <c r="E20" s="124"/>
      <c r="F20" s="124"/>
      <c r="G20" s="124"/>
      <c r="H20" s="124"/>
      <c r="I20" s="124"/>
      <c r="J20" s="124"/>
      <c r="Q20" s="126"/>
      <c r="R20" s="126"/>
      <c r="S20" s="126"/>
      <c r="T20" s="126"/>
      <c r="U20" s="126"/>
      <c r="Y20" s="109"/>
    </row>
    <row r="21" spans="1:25" s="125" customFormat="1" ht="12.75">
      <c r="A21" s="109"/>
      <c r="B21" s="124"/>
      <c r="C21" s="124"/>
      <c r="D21" s="124"/>
      <c r="E21" s="124"/>
      <c r="F21" s="124"/>
      <c r="G21" s="124"/>
      <c r="H21" s="124"/>
      <c r="I21" s="124"/>
      <c r="J21" s="124"/>
      <c r="Q21" s="126"/>
      <c r="R21" s="126"/>
      <c r="S21" s="126"/>
      <c r="T21" s="126"/>
      <c r="U21" s="126"/>
      <c r="Y21" s="109"/>
    </row>
    <row r="22" spans="1:25" s="125" customFormat="1" ht="12.75">
      <c r="A22" s="109"/>
      <c r="B22" s="124"/>
      <c r="C22" s="124"/>
      <c r="D22" s="124"/>
      <c r="E22" s="124"/>
      <c r="F22" s="124"/>
      <c r="G22" s="124"/>
      <c r="H22" s="124"/>
      <c r="I22" s="124"/>
      <c r="J22" s="124"/>
      <c r="Q22" s="126"/>
      <c r="R22" s="126"/>
      <c r="S22" s="126"/>
      <c r="T22" s="126"/>
      <c r="U22" s="126"/>
      <c r="Y22" s="109"/>
    </row>
    <row r="23" spans="1:25" s="125" customFormat="1" ht="12.75">
      <c r="A23" s="109"/>
      <c r="B23" s="124"/>
      <c r="C23" s="124"/>
      <c r="D23" s="124"/>
      <c r="E23" s="124"/>
      <c r="F23" s="124"/>
      <c r="G23" s="124"/>
      <c r="H23" s="124"/>
      <c r="I23" s="124"/>
      <c r="J23" s="124"/>
      <c r="Q23" s="126"/>
      <c r="R23" s="126"/>
      <c r="S23" s="126"/>
      <c r="T23" s="126"/>
      <c r="U23" s="126"/>
      <c r="Y23" s="109"/>
    </row>
    <row r="24" spans="1:25" s="125" customFormat="1" ht="12.75">
      <c r="A24" s="109"/>
      <c r="B24" s="124"/>
      <c r="C24" s="124"/>
      <c r="D24" s="124"/>
      <c r="E24" s="124"/>
      <c r="F24" s="124"/>
      <c r="G24" s="124"/>
      <c r="H24" s="124"/>
      <c r="I24" s="124"/>
      <c r="J24" s="124"/>
      <c r="Q24" s="126"/>
      <c r="R24" s="126"/>
      <c r="S24" s="126"/>
      <c r="T24" s="126"/>
      <c r="U24" s="126"/>
      <c r="Y24" s="109"/>
    </row>
    <row r="25" spans="1:25" s="125" customFormat="1" ht="12.75">
      <c r="A25" s="109"/>
      <c r="B25" s="124"/>
      <c r="C25" s="124"/>
      <c r="D25" s="124"/>
      <c r="E25" s="124"/>
      <c r="F25" s="124"/>
      <c r="G25" s="124"/>
      <c r="H25" s="124"/>
      <c r="I25" s="124"/>
      <c r="J25" s="124"/>
      <c r="Q25" s="126"/>
      <c r="R25" s="126"/>
      <c r="S25" s="126"/>
      <c r="T25" s="126"/>
      <c r="U25" s="126"/>
      <c r="Y25" s="109"/>
    </row>
    <row r="26" spans="1:25" s="125" customFormat="1" ht="12.75">
      <c r="A26" s="109"/>
      <c r="B26" s="124"/>
      <c r="C26" s="124"/>
      <c r="D26" s="124"/>
      <c r="E26" s="124"/>
      <c r="F26" s="124"/>
      <c r="G26" s="124"/>
      <c r="H26" s="124"/>
      <c r="I26" s="124"/>
      <c r="J26" s="124"/>
      <c r="Q26" s="126"/>
      <c r="R26" s="126"/>
      <c r="S26" s="126"/>
      <c r="T26" s="126"/>
      <c r="U26" s="126"/>
      <c r="Y26" s="109"/>
    </row>
    <row r="27" spans="1:25" s="125" customFormat="1" ht="12.75">
      <c r="A27" s="109"/>
      <c r="B27" s="124"/>
      <c r="C27" s="124"/>
      <c r="D27" s="124"/>
      <c r="E27" s="124"/>
      <c r="F27" s="124"/>
      <c r="G27" s="124"/>
      <c r="H27" s="124"/>
      <c r="I27" s="124"/>
      <c r="J27" s="124"/>
      <c r="Q27" s="126"/>
      <c r="R27" s="126"/>
      <c r="S27" s="126"/>
      <c r="T27" s="126"/>
      <c r="U27" s="126"/>
      <c r="Y27" s="109"/>
    </row>
    <row r="28" spans="1:25" s="125" customFormat="1" ht="12.75">
      <c r="A28" s="109"/>
      <c r="B28" s="124"/>
      <c r="C28" s="124"/>
      <c r="D28" s="124"/>
      <c r="E28" s="124"/>
      <c r="F28" s="124"/>
      <c r="G28" s="124"/>
      <c r="H28" s="124"/>
      <c r="I28" s="124"/>
      <c r="J28" s="124"/>
      <c r="Q28" s="126"/>
      <c r="R28" s="126"/>
      <c r="S28" s="126"/>
      <c r="T28" s="126"/>
      <c r="U28" s="126"/>
      <c r="Y28" s="109"/>
    </row>
    <row r="29" spans="1:25" s="125" customFormat="1" ht="12.75">
      <c r="A29" s="109"/>
      <c r="B29" s="124"/>
      <c r="C29" s="124"/>
      <c r="D29" s="124"/>
      <c r="E29" s="124"/>
      <c r="F29" s="124"/>
      <c r="G29" s="124"/>
      <c r="H29" s="124"/>
      <c r="I29" s="124"/>
      <c r="J29" s="124"/>
      <c r="Q29" s="126"/>
      <c r="R29" s="126"/>
      <c r="S29" s="126"/>
      <c r="T29" s="126"/>
      <c r="U29" s="126"/>
      <c r="Y29" s="109"/>
    </row>
    <row r="30" spans="1:25" s="125" customFormat="1" ht="12.75">
      <c r="A30" s="109"/>
      <c r="B30" s="124"/>
      <c r="C30" s="124"/>
      <c r="D30" s="124"/>
      <c r="E30" s="124"/>
      <c r="F30" s="124"/>
      <c r="G30" s="124"/>
      <c r="H30" s="124"/>
      <c r="I30" s="124"/>
      <c r="J30" s="124"/>
      <c r="Q30" s="126"/>
      <c r="R30" s="126"/>
      <c r="S30" s="126"/>
      <c r="T30" s="126"/>
      <c r="U30" s="126"/>
      <c r="Y30" s="109"/>
    </row>
    <row r="31" spans="1:25" s="125" customFormat="1" ht="12.75">
      <c r="A31" s="109"/>
      <c r="B31" s="124"/>
      <c r="C31" s="124"/>
      <c r="D31" s="124"/>
      <c r="E31" s="124"/>
      <c r="F31" s="124"/>
      <c r="G31" s="124"/>
      <c r="H31" s="124"/>
      <c r="I31" s="124"/>
      <c r="J31" s="124"/>
      <c r="Q31" s="126"/>
      <c r="R31" s="126"/>
      <c r="S31" s="126"/>
      <c r="T31" s="126"/>
      <c r="U31" s="126"/>
      <c r="Y31" s="109"/>
    </row>
    <row r="32" spans="1:25" s="125" customFormat="1" ht="12.75">
      <c r="A32" s="109"/>
      <c r="B32" s="124"/>
      <c r="C32" s="124"/>
      <c r="D32" s="124"/>
      <c r="E32" s="124"/>
      <c r="F32" s="124"/>
      <c r="G32" s="124"/>
      <c r="H32" s="124"/>
      <c r="I32" s="124"/>
      <c r="J32" s="124"/>
      <c r="Q32" s="126"/>
      <c r="R32" s="126"/>
      <c r="S32" s="126"/>
      <c r="T32" s="126"/>
      <c r="U32" s="126"/>
      <c r="Y32" s="109"/>
    </row>
    <row r="33" spans="1:25" s="125" customFormat="1" ht="12.75">
      <c r="A33" s="109"/>
      <c r="B33" s="124"/>
      <c r="C33" s="124"/>
      <c r="D33" s="124"/>
      <c r="E33" s="124"/>
      <c r="F33" s="124"/>
      <c r="G33" s="124"/>
      <c r="H33" s="124"/>
      <c r="I33" s="124"/>
      <c r="J33" s="124"/>
      <c r="Q33" s="126"/>
      <c r="R33" s="126"/>
      <c r="S33" s="126"/>
      <c r="T33" s="126"/>
      <c r="U33" s="126"/>
      <c r="Y33" s="109"/>
    </row>
    <row r="34" spans="1:25" s="125" customFormat="1" ht="12.75">
      <c r="A34" s="109"/>
      <c r="B34" s="124"/>
      <c r="C34" s="124"/>
      <c r="D34" s="124"/>
      <c r="E34" s="124"/>
      <c r="F34" s="124"/>
      <c r="G34" s="124"/>
      <c r="H34" s="124"/>
      <c r="I34" s="124"/>
      <c r="J34" s="124"/>
      <c r="Q34" s="126"/>
      <c r="R34" s="126"/>
      <c r="S34" s="126"/>
      <c r="T34" s="126"/>
      <c r="U34" s="126"/>
      <c r="Y34" s="109"/>
    </row>
    <row r="35" spans="1:25" s="125" customFormat="1" ht="12.75">
      <c r="A35" s="109"/>
      <c r="B35" s="124"/>
      <c r="C35" s="124"/>
      <c r="D35" s="124"/>
      <c r="E35" s="124"/>
      <c r="F35" s="124"/>
      <c r="G35" s="124"/>
      <c r="H35" s="124"/>
      <c r="I35" s="124"/>
      <c r="J35" s="124"/>
      <c r="Q35" s="126"/>
      <c r="R35" s="126"/>
      <c r="S35" s="126"/>
      <c r="T35" s="126"/>
      <c r="U35" s="126"/>
      <c r="Y35" s="109"/>
    </row>
    <row r="36" spans="2:21" s="109" customFormat="1" ht="12.75">
      <c r="B36" s="127"/>
      <c r="C36" s="127"/>
      <c r="D36" s="127"/>
      <c r="E36" s="127"/>
      <c r="F36" s="127"/>
      <c r="G36" s="127"/>
      <c r="H36" s="127"/>
      <c r="I36" s="127"/>
      <c r="J36" s="127"/>
      <c r="Q36" s="128"/>
      <c r="R36" s="128"/>
      <c r="S36" s="128"/>
      <c r="T36" s="128"/>
      <c r="U36" s="128"/>
    </row>
    <row r="37" spans="2:21" s="109" customFormat="1" ht="12.75">
      <c r="B37" s="127"/>
      <c r="C37" s="127"/>
      <c r="D37" s="127"/>
      <c r="E37" s="127"/>
      <c r="F37" s="127"/>
      <c r="G37" s="127"/>
      <c r="H37" s="127"/>
      <c r="I37" s="127"/>
      <c r="J37" s="127"/>
      <c r="Q37" s="128"/>
      <c r="R37" s="128"/>
      <c r="S37" s="128"/>
      <c r="T37" s="128"/>
      <c r="U37" s="128"/>
    </row>
    <row r="38" spans="2:21" s="109" customFormat="1" ht="12.75">
      <c r="B38" s="127"/>
      <c r="C38" s="127"/>
      <c r="D38" s="127"/>
      <c r="E38" s="127"/>
      <c r="F38" s="127"/>
      <c r="G38" s="127"/>
      <c r="H38" s="127"/>
      <c r="I38" s="127"/>
      <c r="J38" s="127"/>
      <c r="Q38" s="128"/>
      <c r="R38" s="128"/>
      <c r="S38" s="128"/>
      <c r="T38" s="128"/>
      <c r="U38" s="128"/>
    </row>
    <row r="39" spans="2:21" s="109" customFormat="1" ht="12.75">
      <c r="B39" s="127"/>
      <c r="C39" s="127"/>
      <c r="D39" s="127"/>
      <c r="E39" s="127"/>
      <c r="F39" s="127"/>
      <c r="G39" s="127"/>
      <c r="H39" s="127"/>
      <c r="I39" s="127"/>
      <c r="J39" s="127"/>
      <c r="Q39" s="128"/>
      <c r="R39" s="128"/>
      <c r="S39" s="128"/>
      <c r="T39" s="128"/>
      <c r="U39" s="128"/>
    </row>
    <row r="40" spans="2:21" s="109" customFormat="1" ht="12.75">
      <c r="B40" s="127"/>
      <c r="C40" s="127"/>
      <c r="D40" s="127"/>
      <c r="E40" s="127"/>
      <c r="F40" s="127"/>
      <c r="G40" s="127"/>
      <c r="H40" s="127"/>
      <c r="I40" s="127"/>
      <c r="J40" s="127"/>
      <c r="Q40" s="128"/>
      <c r="R40" s="128"/>
      <c r="S40" s="128"/>
      <c r="T40" s="128"/>
      <c r="U40" s="128"/>
    </row>
    <row r="41" spans="2:21" s="109" customFormat="1" ht="12.75">
      <c r="B41" s="127"/>
      <c r="C41" s="127"/>
      <c r="D41" s="127"/>
      <c r="E41" s="127"/>
      <c r="F41" s="127"/>
      <c r="G41" s="127"/>
      <c r="H41" s="127"/>
      <c r="I41" s="127"/>
      <c r="J41" s="127"/>
      <c r="Q41" s="128"/>
      <c r="R41" s="128"/>
      <c r="S41" s="128"/>
      <c r="T41" s="128"/>
      <c r="U41" s="128"/>
    </row>
    <row r="42" spans="2:21" s="109" customFormat="1" ht="12.75">
      <c r="B42" s="127"/>
      <c r="C42" s="127"/>
      <c r="D42" s="127"/>
      <c r="E42" s="127"/>
      <c r="F42" s="127"/>
      <c r="G42" s="127"/>
      <c r="H42" s="127"/>
      <c r="I42" s="127"/>
      <c r="J42" s="127"/>
      <c r="Q42" s="128"/>
      <c r="R42" s="128"/>
      <c r="S42" s="128"/>
      <c r="T42" s="128"/>
      <c r="U42" s="128"/>
    </row>
    <row r="43" spans="2:21" s="109" customFormat="1" ht="12.75">
      <c r="B43" s="127"/>
      <c r="C43" s="127"/>
      <c r="D43" s="127"/>
      <c r="E43" s="127"/>
      <c r="F43" s="127"/>
      <c r="G43" s="127"/>
      <c r="H43" s="127"/>
      <c r="I43" s="127"/>
      <c r="J43" s="127"/>
      <c r="Q43" s="128"/>
      <c r="R43" s="128"/>
      <c r="S43" s="128"/>
      <c r="T43" s="128"/>
      <c r="U43" s="128"/>
    </row>
    <row r="44" spans="2:21" s="109" customFormat="1" ht="12.75">
      <c r="B44" s="127"/>
      <c r="C44" s="127"/>
      <c r="D44" s="127"/>
      <c r="E44" s="127"/>
      <c r="F44" s="127"/>
      <c r="G44" s="127"/>
      <c r="H44" s="127"/>
      <c r="I44" s="127"/>
      <c r="J44" s="127"/>
      <c r="Q44" s="128"/>
      <c r="R44" s="128"/>
      <c r="S44" s="128"/>
      <c r="T44" s="128"/>
      <c r="U44" s="128"/>
    </row>
    <row r="45" spans="2:21" s="109" customFormat="1" ht="12.75">
      <c r="B45" s="127"/>
      <c r="C45" s="127"/>
      <c r="D45" s="127"/>
      <c r="E45" s="127"/>
      <c r="F45" s="127"/>
      <c r="G45" s="127"/>
      <c r="H45" s="127"/>
      <c r="I45" s="127"/>
      <c r="J45" s="127"/>
      <c r="Q45" s="128"/>
      <c r="R45" s="128"/>
      <c r="S45" s="128"/>
      <c r="T45" s="128"/>
      <c r="U45" s="128"/>
    </row>
    <row r="46" spans="2:21" s="109" customFormat="1" ht="12.75">
      <c r="B46" s="127"/>
      <c r="C46" s="127"/>
      <c r="D46" s="127"/>
      <c r="E46" s="127"/>
      <c r="F46" s="127"/>
      <c r="G46" s="127"/>
      <c r="H46" s="127"/>
      <c r="I46" s="127"/>
      <c r="J46" s="127"/>
      <c r="Q46" s="128"/>
      <c r="R46" s="128"/>
      <c r="S46" s="128"/>
      <c r="T46" s="128"/>
      <c r="U46" s="128"/>
    </row>
    <row r="47" spans="2:21" s="109" customFormat="1" ht="12.75">
      <c r="B47" s="127"/>
      <c r="C47" s="127"/>
      <c r="D47" s="127"/>
      <c r="E47" s="127"/>
      <c r="F47" s="127"/>
      <c r="G47" s="127"/>
      <c r="H47" s="127"/>
      <c r="I47" s="127"/>
      <c r="J47" s="127"/>
      <c r="Q47" s="128"/>
      <c r="R47" s="128"/>
      <c r="S47" s="128"/>
      <c r="T47" s="128"/>
      <c r="U47" s="128"/>
    </row>
    <row r="48" spans="2:21" s="109" customFormat="1" ht="12.75">
      <c r="B48" s="127"/>
      <c r="C48" s="127"/>
      <c r="D48" s="127"/>
      <c r="E48" s="127"/>
      <c r="F48" s="127"/>
      <c r="G48" s="127"/>
      <c r="H48" s="127"/>
      <c r="I48" s="127"/>
      <c r="J48" s="127"/>
      <c r="Q48" s="128"/>
      <c r="R48" s="128"/>
      <c r="S48" s="128"/>
      <c r="T48" s="128"/>
      <c r="U48" s="128"/>
    </row>
    <row r="49" spans="2:21" s="109" customFormat="1" ht="12.75">
      <c r="B49" s="127"/>
      <c r="C49" s="127"/>
      <c r="D49" s="127"/>
      <c r="E49" s="127"/>
      <c r="F49" s="127"/>
      <c r="G49" s="127"/>
      <c r="H49" s="127"/>
      <c r="I49" s="127"/>
      <c r="J49" s="127"/>
      <c r="Q49" s="128"/>
      <c r="R49" s="128"/>
      <c r="S49" s="128"/>
      <c r="T49" s="128"/>
      <c r="U49" s="128"/>
    </row>
    <row r="50" spans="2:21" s="109" customFormat="1" ht="12.75">
      <c r="B50" s="127"/>
      <c r="C50" s="127"/>
      <c r="D50" s="127"/>
      <c r="E50" s="127"/>
      <c r="F50" s="127"/>
      <c r="G50" s="127"/>
      <c r="H50" s="127"/>
      <c r="I50" s="127"/>
      <c r="J50" s="127"/>
      <c r="Q50" s="128"/>
      <c r="R50" s="128"/>
      <c r="S50" s="128"/>
      <c r="T50" s="128"/>
      <c r="U50" s="128"/>
    </row>
  </sheetData>
  <sheetProtection/>
  <mergeCells count="8">
    <mergeCell ref="F7:R9"/>
    <mergeCell ref="F10:R12"/>
    <mergeCell ref="R4:R5"/>
    <mergeCell ref="Q4:Q5"/>
    <mergeCell ref="L1:P1"/>
    <mergeCell ref="V2:X2"/>
    <mergeCell ref="T7:W7"/>
    <mergeCell ref="T8:W12"/>
  </mergeCells>
  <hyperlinks>
    <hyperlink ref="Q4" r:id="rId1" display="https://www.bursa.bel.tr/dosyalar/birimek/200228083344_Mart-1-2020-Rayic-Bedeli.pdf"/>
    <hyperlink ref="R4" r:id="rId2" display="https://www.kgm.gov.tr/Sayfalar/KGM/SiteTr/Uzakliklar/ilcedenIlceyeMesafe.aspx"/>
  </hyperlinks>
  <printOptions/>
  <pageMargins left="0.7480314960629921" right="0.7480314960629921" top="0.984251968503937" bottom="0.984251968503937" header="0.5118110236220472" footer="0.5118110236220472"/>
  <pageSetup horizontalDpi="600" verticalDpi="600" orientation="landscape" paperSize="9" scale="72" r:id="rId6"/>
  <drawing r:id="rId5"/>
  <legacyDrawing r:id="rId4"/>
</worksheet>
</file>

<file path=xl/worksheets/sheet3.xml><?xml version="1.0" encoding="utf-8"?>
<worksheet xmlns="http://schemas.openxmlformats.org/spreadsheetml/2006/main" xmlns:r="http://schemas.openxmlformats.org/officeDocument/2006/relationships">
  <sheetPr>
    <tabColor indexed="53"/>
  </sheetPr>
  <dimension ref="A1:L3"/>
  <sheetViews>
    <sheetView showGridLines="0" zoomScalePageLayoutView="0" workbookViewId="0" topLeftCell="A1">
      <selection activeCell="B13" sqref="B13"/>
    </sheetView>
  </sheetViews>
  <sheetFormatPr defaultColWidth="9.00390625" defaultRowHeight="12.75"/>
  <cols>
    <col min="1" max="1" width="26.875" style="0" customWidth="1"/>
    <col min="2" max="2" width="22.375" style="0" customWidth="1"/>
    <col min="3" max="3" width="13.75390625" style="0" bestFit="1" customWidth="1"/>
    <col min="4" max="4" width="19.25390625" style="0" customWidth="1"/>
    <col min="5" max="5" width="7.25390625" style="0" customWidth="1"/>
    <col min="6" max="6" width="10.25390625" style="0" customWidth="1"/>
    <col min="7" max="7" width="20.125" style="0" bestFit="1" customWidth="1"/>
    <col min="8" max="8" width="5.125" style="0" hidden="1" customWidth="1"/>
    <col min="9" max="9" width="3.00390625" style="0" hidden="1" customWidth="1"/>
    <col min="10" max="10" width="4.875" style="0" hidden="1" customWidth="1"/>
    <col min="11" max="11" width="6.375" style="0" hidden="1" customWidth="1"/>
    <col min="12" max="12" width="7.625" style="0" customWidth="1"/>
    <col min="13" max="14" width="4.25390625" style="0" customWidth="1"/>
    <col min="15" max="15" width="6.125" style="0" customWidth="1"/>
    <col min="16" max="16" width="6.375" style="0" customWidth="1"/>
    <col min="17" max="17" width="13.25390625" style="0" customWidth="1"/>
    <col min="18" max="18" width="4.125" style="0" bestFit="1" customWidth="1"/>
    <col min="19" max="19" width="0.875" style="0" customWidth="1"/>
    <col min="20" max="20" width="17.75390625" style="0" customWidth="1"/>
    <col min="21" max="21" width="1.37890625" style="0" customWidth="1"/>
    <col min="22" max="22" width="10.625" style="0" customWidth="1"/>
    <col min="23" max="23" width="16.375" style="0" customWidth="1"/>
    <col min="24" max="24" width="11.625" style="0" customWidth="1"/>
  </cols>
  <sheetData>
    <row r="1" spans="1:12" ht="33.75" customHeight="1">
      <c r="A1" s="227" t="s">
        <v>98</v>
      </c>
      <c r="B1" s="227"/>
      <c r="C1" s="227"/>
      <c r="D1" s="227"/>
      <c r="E1" s="227"/>
      <c r="F1" s="227"/>
      <c r="G1" s="227"/>
      <c r="H1" s="39"/>
      <c r="I1" s="39">
        <f>MATCH('MAAŞ NAKİL'!C3,'VERİ GİRİŞİ'!B2:B3,0)</f>
        <v>2</v>
      </c>
      <c r="J1" s="39"/>
      <c r="K1" s="1"/>
      <c r="L1" s="1"/>
    </row>
    <row r="2" spans="1:12" ht="33.75" customHeight="1">
      <c r="A2" s="230" t="s">
        <v>6</v>
      </c>
      <c r="B2" s="231"/>
      <c r="C2" s="36" t="str">
        <f>HLOOKUP('VERİ GİRİŞİ'!C2,'VERİ GİRİŞİ'!C2:C3,I1)</f>
        <v>AAAAAAAAAA</v>
      </c>
      <c r="D2" s="37"/>
      <c r="E2" s="38" t="str">
        <f>HLOOKUP('VERİ GİRİŞİ'!D2,'VERİ GİRİŞİ'!D2:D3,I1)</f>
        <v>BBBB</v>
      </c>
      <c r="F2" s="2"/>
      <c r="G2" s="3"/>
      <c r="K2" s="1"/>
      <c r="L2" s="1"/>
    </row>
    <row r="3" spans="1:12" ht="37.5" customHeight="1">
      <c r="A3" s="230" t="s">
        <v>7</v>
      </c>
      <c r="B3" s="231"/>
      <c r="C3" s="228">
        <f>'VERİ GİRİŞİ'!B3</f>
        <v>11111111111</v>
      </c>
      <c r="D3" s="229"/>
      <c r="E3" s="4"/>
      <c r="F3" s="5"/>
      <c r="G3" s="80"/>
      <c r="K3" s="1"/>
      <c r="L3" s="1"/>
    </row>
  </sheetData>
  <sheetProtection/>
  <mergeCells count="4">
    <mergeCell ref="A1:G1"/>
    <mergeCell ref="C3:D3"/>
    <mergeCell ref="A2:B2"/>
    <mergeCell ref="A3:B3"/>
  </mergeCells>
  <printOptions horizontalCentered="1"/>
  <pageMargins left="0.196850393700787" right="0.15748031496063" top="0.393700787401575" bottom="0.196850393700787" header="0.118110236220472" footer="0.118110236220472"/>
  <pageSetup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14"/>
  </sheetPr>
  <dimension ref="A2:W34"/>
  <sheetViews>
    <sheetView showGridLines="0" zoomScalePageLayoutView="0" workbookViewId="0" topLeftCell="A4">
      <selection activeCell="B25" sqref="B25"/>
    </sheetView>
  </sheetViews>
  <sheetFormatPr defaultColWidth="9.00390625" defaultRowHeight="12.75"/>
  <cols>
    <col min="1" max="2" width="18.625" style="0" customWidth="1"/>
    <col min="3" max="3" width="14.00390625" style="0" customWidth="1"/>
    <col min="4" max="4" width="12.625" style="0" customWidth="1"/>
    <col min="5" max="5" width="6.875" style="0" customWidth="1"/>
    <col min="6" max="6" width="3.125" style="0" customWidth="1"/>
    <col min="7" max="7" width="4.75390625" style="0" bestFit="1" customWidth="1"/>
    <col min="8" max="8" width="10.125" style="0" bestFit="1" customWidth="1"/>
    <col min="9" max="9" width="9.00390625" style="0" customWidth="1"/>
    <col min="10" max="10" width="10.75390625" style="0" customWidth="1"/>
    <col min="12" max="12" width="8.125" style="0" customWidth="1"/>
    <col min="14" max="16" width="3.75390625" style="0" customWidth="1"/>
    <col min="17" max="17" width="3.375" style="0" bestFit="1" customWidth="1"/>
    <col min="19" max="19" width="4.625" style="0" customWidth="1"/>
    <col min="20" max="20" width="5.875" style="0" customWidth="1"/>
    <col min="21" max="21" width="22.125" style="0" customWidth="1"/>
    <col min="22" max="22" width="8.125" style="0" customWidth="1"/>
    <col min="23" max="23" width="10.125" style="0" customWidth="1"/>
  </cols>
  <sheetData>
    <row r="1" ht="24.75" customHeight="1" thickBot="1"/>
    <row r="2" spans="1:17" ht="31.5" customHeight="1" thickBot="1">
      <c r="A2" s="32" t="s">
        <v>10</v>
      </c>
      <c r="B2" s="149" t="str">
        <f>'MAAŞ NAKİL'!C2</f>
        <v>AAAAAAAAAA</v>
      </c>
      <c r="C2" s="274" t="str">
        <f>'MAAŞ NAKİL'!E2</f>
        <v>BBBB</v>
      </c>
      <c r="D2" s="274"/>
      <c r="E2" s="274"/>
      <c r="F2" s="265" t="s">
        <v>11</v>
      </c>
      <c r="G2" s="265"/>
      <c r="H2" s="265"/>
      <c r="I2" s="265"/>
      <c r="J2" s="265"/>
      <c r="K2" s="265"/>
      <c r="L2" s="265"/>
      <c r="M2" s="238" t="s">
        <v>12</v>
      </c>
      <c r="N2" s="239"/>
      <c r="O2" s="239"/>
      <c r="P2" s="239"/>
      <c r="Q2" s="240"/>
    </row>
    <row r="3" spans="1:17" ht="24" customHeight="1">
      <c r="A3" s="143" t="s">
        <v>178</v>
      </c>
      <c r="B3" s="12" t="str">
        <f>'VERİ GİRİŞİ'!F3</f>
        <v>ÖĞRETMEN</v>
      </c>
      <c r="C3" s="244">
        <f>'VERİ GİRİŞİ'!B3</f>
        <v>11111111111</v>
      </c>
      <c r="D3" s="244"/>
      <c r="E3" s="244"/>
      <c r="F3" s="266"/>
      <c r="G3" s="266"/>
      <c r="H3" s="266"/>
      <c r="I3" s="266"/>
      <c r="J3" s="266"/>
      <c r="K3" s="266"/>
      <c r="L3" s="266"/>
      <c r="M3" s="81" t="s">
        <v>13</v>
      </c>
      <c r="N3" s="88">
        <v>2</v>
      </c>
      <c r="O3" s="88">
        <v>0</v>
      </c>
      <c r="P3" s="89">
        <v>2</v>
      </c>
      <c r="Q3" s="91">
        <v>0</v>
      </c>
    </row>
    <row r="4" spans="1:23" ht="24" customHeight="1">
      <c r="A4" s="84" t="s">
        <v>177</v>
      </c>
      <c r="B4" s="86" t="str">
        <f>'VERİ GİRİŞİ'!G3</f>
        <v>2/2</v>
      </c>
      <c r="C4" s="87">
        <f>DAY(B4)</f>
        <v>2</v>
      </c>
      <c r="D4" s="278">
        <f>'VERİ GİRİŞİ'!H3</f>
        <v>0</v>
      </c>
      <c r="E4" s="279"/>
      <c r="F4" s="266"/>
      <c r="G4" s="266"/>
      <c r="H4" s="266"/>
      <c r="I4" s="266"/>
      <c r="J4" s="266"/>
      <c r="K4" s="266"/>
      <c r="L4" s="266"/>
      <c r="M4" s="280" t="s">
        <v>14</v>
      </c>
      <c r="N4" s="281"/>
      <c r="O4" s="281"/>
      <c r="P4" s="281"/>
      <c r="Q4" s="282"/>
      <c r="T4" s="246" t="s">
        <v>128</v>
      </c>
      <c r="U4" s="247"/>
      <c r="V4" s="247"/>
      <c r="W4" s="248"/>
    </row>
    <row r="5" spans="1:23" ht="24" customHeight="1" thickBot="1">
      <c r="A5" s="85" t="s">
        <v>135</v>
      </c>
      <c r="B5" s="275">
        <f>'VERİ GİRİŞİ'!U3</f>
        <v>0</v>
      </c>
      <c r="C5" s="276"/>
      <c r="D5" s="276"/>
      <c r="E5" s="277"/>
      <c r="F5" s="266"/>
      <c r="G5" s="266"/>
      <c r="H5" s="266"/>
      <c r="I5" s="266"/>
      <c r="J5" s="266"/>
      <c r="K5" s="266"/>
      <c r="L5" s="266"/>
      <c r="M5" s="290" t="s">
        <v>16</v>
      </c>
      <c r="N5" s="291"/>
      <c r="O5" s="291"/>
      <c r="P5" s="291"/>
      <c r="Q5" s="292"/>
      <c r="T5" s="249" t="s">
        <v>140</v>
      </c>
      <c r="U5" s="250"/>
      <c r="V5" s="250"/>
      <c r="W5" s="251"/>
    </row>
    <row r="6" spans="1:23" ht="12.75" customHeight="1">
      <c r="A6" s="257" t="s">
        <v>17</v>
      </c>
      <c r="B6" s="258"/>
      <c r="C6" s="262" t="s">
        <v>10</v>
      </c>
      <c r="D6" s="258"/>
      <c r="E6" s="262" t="s">
        <v>18</v>
      </c>
      <c r="F6" s="258"/>
      <c r="G6" s="262" t="s">
        <v>19</v>
      </c>
      <c r="H6" s="285"/>
      <c r="I6" s="258"/>
      <c r="J6" s="287" t="s">
        <v>20</v>
      </c>
      <c r="K6" s="288" t="s">
        <v>44</v>
      </c>
      <c r="L6" s="288"/>
      <c r="M6" s="289"/>
      <c r="N6" s="293" t="s">
        <v>22</v>
      </c>
      <c r="O6" s="294"/>
      <c r="P6" s="294"/>
      <c r="Q6" s="295"/>
      <c r="T6" s="252"/>
      <c r="U6" s="253"/>
      <c r="V6" s="253"/>
      <c r="W6" s="254"/>
    </row>
    <row r="7" spans="1:23" ht="20.25" customHeight="1">
      <c r="A7" s="259"/>
      <c r="B7" s="258"/>
      <c r="C7" s="262"/>
      <c r="D7" s="258"/>
      <c r="E7" s="262"/>
      <c r="F7" s="258"/>
      <c r="G7" s="283"/>
      <c r="H7" s="286"/>
      <c r="I7" s="284"/>
      <c r="J7" s="287"/>
      <c r="K7" s="11" t="s">
        <v>23</v>
      </c>
      <c r="L7" s="244" t="s">
        <v>24</v>
      </c>
      <c r="M7" s="244"/>
      <c r="N7" s="262"/>
      <c r="O7" s="285"/>
      <c r="P7" s="285"/>
      <c r="Q7" s="296"/>
      <c r="T7" s="94" t="s">
        <v>116</v>
      </c>
      <c r="U7" s="94" t="s">
        <v>117</v>
      </c>
      <c r="V7" s="94" t="s">
        <v>118</v>
      </c>
      <c r="W7" s="94" t="s">
        <v>119</v>
      </c>
    </row>
    <row r="8" spans="1:23" ht="30.75" customHeight="1">
      <c r="A8" s="260"/>
      <c r="B8" s="261"/>
      <c r="C8" s="283"/>
      <c r="D8" s="284"/>
      <c r="E8" s="263"/>
      <c r="F8" s="264"/>
      <c r="G8" s="13" t="s">
        <v>25</v>
      </c>
      <c r="H8" s="13" t="s">
        <v>26</v>
      </c>
      <c r="I8" s="10" t="s">
        <v>27</v>
      </c>
      <c r="J8" s="288"/>
      <c r="K8" s="12" t="s">
        <v>28</v>
      </c>
      <c r="L8" s="11" t="s">
        <v>29</v>
      </c>
      <c r="M8" s="12" t="s">
        <v>30</v>
      </c>
      <c r="N8" s="283"/>
      <c r="O8" s="286"/>
      <c r="P8" s="286"/>
      <c r="Q8" s="297"/>
      <c r="T8" s="94">
        <v>1</v>
      </c>
      <c r="U8" s="94" t="s">
        <v>129</v>
      </c>
      <c r="V8" s="94">
        <v>1</v>
      </c>
      <c r="W8" s="94" t="s">
        <v>120</v>
      </c>
    </row>
    <row r="9" spans="1:23" ht="24.75" customHeight="1">
      <c r="A9" s="255" t="str">
        <f>" Gemlik / "&amp;HLOOKUP('VERİ GİRİŞİ'!K2,'VERİ GİRİŞİ'!K2:K368,Kişi,1)</f>
        <v> Gemlik / </v>
      </c>
      <c r="B9" s="256"/>
      <c r="C9" s="4" t="str">
        <f>IF(HLOOKUP('VERİ GİRİŞİ'!C2,'VERİ GİRİŞİ'!C2:L368,Kişi,1)=0,"",HLOOKUP('VERİ GİRİŞİ'!C2,'VERİ GİRİŞİ'!C2:L368,Kişi,1))</f>
        <v>AAAAAAAAAA</v>
      </c>
      <c r="D9" s="7" t="str">
        <f aca="true" t="shared" si="0" ref="D9:D14">IF(C9="","",C$2)</f>
        <v>BBBB</v>
      </c>
      <c r="E9" s="268" t="str">
        <f>IF(C9="","","Kendisi")</f>
        <v>Kendisi</v>
      </c>
      <c r="F9" s="268"/>
      <c r="G9" s="12">
        <f aca="true" t="shared" si="1" ref="G9:G14">IF(D9="","",1)</f>
        <v>1</v>
      </c>
      <c r="H9" s="14">
        <f aca="true" t="shared" si="2" ref="H9:H14">IF(G9="","",D$4)</f>
        <v>0</v>
      </c>
      <c r="I9" s="161">
        <f aca="true" t="shared" si="3" ref="I9:I14">IF(D9="","",H9*G9)</f>
        <v>0</v>
      </c>
      <c r="J9" s="161">
        <f>HLOOKUP('VERİ GİRİŞİ'!Q2,'VERİ GİRİŞİ'!Q2:Q368,Kişi,1)</f>
        <v>0</v>
      </c>
      <c r="K9" s="161">
        <f>D$4*20</f>
        <v>0</v>
      </c>
      <c r="L9" s="162">
        <f>HLOOKUP('VERİ GİRİŞİ'!R2,'VERİ GİRİŞİ'!R2:R368,Kişi,1)</f>
        <v>0</v>
      </c>
      <c r="M9" s="161">
        <f>D4*5%*L9</f>
        <v>0</v>
      </c>
      <c r="N9" s="269">
        <f>IF(D9="","",SUM(I9+J9+K9+M9))</f>
        <v>0</v>
      </c>
      <c r="O9" s="270"/>
      <c r="P9" s="270"/>
      <c r="Q9" s="271"/>
      <c r="T9" s="94">
        <v>2</v>
      </c>
      <c r="U9" s="94" t="s">
        <v>121</v>
      </c>
      <c r="V9" s="94">
        <v>1</v>
      </c>
      <c r="W9" s="94" t="s">
        <v>120</v>
      </c>
    </row>
    <row r="10" spans="1:23" ht="19.5" customHeight="1">
      <c r="A10" s="267"/>
      <c r="B10" s="268"/>
      <c r="C10" s="4">
        <f>IF(HLOOKUP('VERİ GİRİŞİ'!L2,'VERİ GİRİŞİ'!L2:L368,Kişi,1)=0,"",HLOOKUP('VERİ GİRİŞİ'!L2,'VERİ GİRİŞİ'!L2:L368,Kişi,1))</f>
      </c>
      <c r="D10" s="7">
        <f t="shared" si="0"/>
      </c>
      <c r="E10" s="268">
        <f>IF(C10="","","Eşi")</f>
      </c>
      <c r="F10" s="268"/>
      <c r="G10" s="12">
        <f t="shared" si="1"/>
      </c>
      <c r="H10" s="14">
        <f t="shared" si="2"/>
      </c>
      <c r="I10" s="161">
        <f t="shared" si="3"/>
      </c>
      <c r="J10" s="161">
        <f>IF(D10="","",$J$9)</f>
      </c>
      <c r="K10" s="161">
        <f>IF(D10="","",D$4*10)</f>
      </c>
      <c r="L10" s="162"/>
      <c r="M10" s="161"/>
      <c r="N10" s="272">
        <f>IF(D10="","",SUM(I10+J10+K10))</f>
      </c>
      <c r="O10" s="272"/>
      <c r="P10" s="272"/>
      <c r="Q10" s="273"/>
      <c r="T10" s="241">
        <v>3</v>
      </c>
      <c r="U10" s="241" t="s">
        <v>133</v>
      </c>
      <c r="V10" s="241">
        <v>1</v>
      </c>
      <c r="W10" s="241" t="s">
        <v>123</v>
      </c>
    </row>
    <row r="11" spans="1:23" ht="19.5" customHeight="1">
      <c r="A11" s="267"/>
      <c r="B11" s="268"/>
      <c r="C11" s="4">
        <f>IF(HLOOKUP('VERİ GİRİŞİ'!M2,'VERİ GİRİŞİ'!M2:M368,Kişi,1)=0,"",HLOOKUP('VERİ GİRİŞİ'!M2,'VERİ GİRİŞİ'!M2:M368,Kişi,1))</f>
      </c>
      <c r="D11" s="40">
        <f t="shared" si="0"/>
      </c>
      <c r="E11" s="268">
        <f>IF(C11="","","Çocuk")</f>
      </c>
      <c r="F11" s="268"/>
      <c r="G11" s="12">
        <f t="shared" si="1"/>
      </c>
      <c r="H11" s="14">
        <f t="shared" si="2"/>
      </c>
      <c r="I11" s="161">
        <f t="shared" si="3"/>
      </c>
      <c r="J11" s="161">
        <f>IF(D11="","",$J$9)</f>
      </c>
      <c r="K11" s="161">
        <f>IF(D11="","",D$4*10)</f>
      </c>
      <c r="L11" s="162"/>
      <c r="M11" s="161"/>
      <c r="N11" s="272">
        <f>IF(D11="","",SUM(I11+J11+K11))</f>
      </c>
      <c r="O11" s="272"/>
      <c r="P11" s="272"/>
      <c r="Q11" s="273"/>
      <c r="T11" s="242"/>
      <c r="U11" s="242"/>
      <c r="V11" s="242"/>
      <c r="W11" s="242"/>
    </row>
    <row r="12" spans="1:23" ht="19.5" customHeight="1">
      <c r="A12" s="267"/>
      <c r="B12" s="268"/>
      <c r="C12" s="4">
        <f>IF(HLOOKUP('VERİ GİRİŞİ'!N2,'VERİ GİRİŞİ'!N2:N369,Kişi,1)=0,"",HLOOKUP('VERİ GİRİŞİ'!N2,'VERİ GİRİŞİ'!N2:N369,Kişi,1))</f>
      </c>
      <c r="D12" s="7">
        <f t="shared" si="0"/>
      </c>
      <c r="E12" s="268">
        <f>IF(C12="","","Çocuk")</f>
      </c>
      <c r="F12" s="268"/>
      <c r="G12" s="12">
        <f t="shared" si="1"/>
      </c>
      <c r="H12" s="14">
        <f t="shared" si="2"/>
      </c>
      <c r="I12" s="161">
        <f t="shared" si="3"/>
      </c>
      <c r="J12" s="161">
        <f>IF(D12="","",$J$9)</f>
      </c>
      <c r="K12" s="161">
        <f>IF(D12="","",D$4*10)</f>
      </c>
      <c r="L12" s="162"/>
      <c r="M12" s="161"/>
      <c r="N12" s="272">
        <f>IF(D12="","",SUM(I12+J12+K12))</f>
      </c>
      <c r="O12" s="272"/>
      <c r="P12" s="272"/>
      <c r="Q12" s="273"/>
      <c r="T12" s="243">
        <v>5</v>
      </c>
      <c r="U12" s="243" t="s">
        <v>124</v>
      </c>
      <c r="V12" s="241">
        <v>1</v>
      </c>
      <c r="W12" s="241" t="s">
        <v>125</v>
      </c>
    </row>
    <row r="13" spans="1:23" ht="19.5" customHeight="1">
      <c r="A13" s="267"/>
      <c r="B13" s="268"/>
      <c r="C13" s="4">
        <f>IF(HLOOKUP('VERİ GİRİŞİ'!O2,'VERİ GİRİŞİ'!N2:O370,Kişi,1)=0,"",HLOOKUP('VERİ GİRİŞİ'!O2,'VERİ GİRİŞİ'!O2:O370,Kişi,1))</f>
      </c>
      <c r="D13" s="7">
        <f t="shared" si="0"/>
      </c>
      <c r="E13" s="268">
        <f>IF(C13="","","Çocuk")</f>
      </c>
      <c r="F13" s="268"/>
      <c r="G13" s="12">
        <f t="shared" si="1"/>
      </c>
      <c r="H13" s="14">
        <f t="shared" si="2"/>
      </c>
      <c r="I13" s="161">
        <f t="shared" si="3"/>
      </c>
      <c r="J13" s="161">
        <f>IF(D13="","",$J$9)</f>
      </c>
      <c r="K13" s="161">
        <f>IF(D13="","",D$4*10)</f>
      </c>
      <c r="L13" s="162"/>
      <c r="M13" s="161"/>
      <c r="N13" s="272">
        <f>IF(D13="","",SUM(I13+J13+K13))</f>
      </c>
      <c r="O13" s="272"/>
      <c r="P13" s="272"/>
      <c r="Q13" s="273"/>
      <c r="T13" s="243"/>
      <c r="U13" s="243"/>
      <c r="V13" s="242"/>
      <c r="W13" s="242"/>
    </row>
    <row r="14" spans="1:23" ht="19.5" customHeight="1">
      <c r="A14" s="267"/>
      <c r="B14" s="268"/>
      <c r="C14" s="4">
        <f>IF(HLOOKUP('VERİ GİRİŞİ'!P2,'VERİ GİRİŞİ'!P2:P371,Kişi,1)=0,"",HLOOKUP('VERİ GİRİŞİ'!P2,'VERİ GİRİŞİ'!P2:P371,Kişi,1))</f>
      </c>
      <c r="D14" s="7">
        <f t="shared" si="0"/>
      </c>
      <c r="E14" s="268">
        <f>IF(C14="","","Çocuk")</f>
      </c>
      <c r="F14" s="268"/>
      <c r="G14" s="12">
        <f t="shared" si="1"/>
      </c>
      <c r="H14" s="14">
        <f t="shared" si="2"/>
      </c>
      <c r="I14" s="161">
        <f t="shared" si="3"/>
      </c>
      <c r="J14" s="161">
        <f>IF(D14="","",$J$9)</f>
      </c>
      <c r="K14" s="161">
        <f>IF(D14="","",D$4*10)</f>
      </c>
      <c r="L14" s="162"/>
      <c r="M14" s="161"/>
      <c r="N14" s="272">
        <f>IF(D14="","",SUM(I14+J14+K14))</f>
      </c>
      <c r="O14" s="272"/>
      <c r="P14" s="272"/>
      <c r="Q14" s="273"/>
      <c r="T14" s="146">
        <v>6</v>
      </c>
      <c r="U14" s="146" t="s">
        <v>126</v>
      </c>
      <c r="V14" s="146">
        <v>1</v>
      </c>
      <c r="W14" s="148" t="s">
        <v>132</v>
      </c>
    </row>
    <row r="15" spans="1:23" ht="22.5" customHeight="1">
      <c r="A15" s="245" t="s">
        <v>32</v>
      </c>
      <c r="B15" s="245"/>
      <c r="C15" s="245"/>
      <c r="D15" s="245"/>
      <c r="E15" s="245"/>
      <c r="F15" s="245"/>
      <c r="G15" s="245"/>
      <c r="H15" s="245"/>
      <c r="I15" s="170">
        <f>SUM(I9:I14)</f>
        <v>0</v>
      </c>
      <c r="J15" s="170">
        <f>SUM(J9:J14)</f>
        <v>0</v>
      </c>
      <c r="K15" s="170">
        <f>SUM(K9:K14)</f>
        <v>0</v>
      </c>
      <c r="L15" s="171"/>
      <c r="M15" s="170">
        <f>SUM(M9:M14)</f>
        <v>0</v>
      </c>
      <c r="N15" s="234">
        <f>SUM(N9:Q14)</f>
        <v>0</v>
      </c>
      <c r="O15" s="235"/>
      <c r="P15" s="235"/>
      <c r="Q15" s="236"/>
      <c r="T15" s="103"/>
      <c r="U15" s="103"/>
      <c r="V15" s="103"/>
      <c r="W15" s="103"/>
    </row>
    <row r="16" spans="1:23" ht="12.75" customHeight="1">
      <c r="A16" s="303" t="str">
        <f>A9</f>
        <v> Gemlik / </v>
      </c>
      <c r="B16" s="304"/>
      <c r="C16" s="304"/>
      <c r="D16" s="304"/>
      <c r="E16" s="308" t="s">
        <v>33</v>
      </c>
      <c r="F16" s="308"/>
      <c r="G16" s="308"/>
      <c r="H16" s="8" t="str">
        <f>C9</f>
        <v>AAAAAAAAAA</v>
      </c>
      <c r="I16" s="8" t="str">
        <f>C2</f>
        <v>BBBB</v>
      </c>
      <c r="J16" s="8"/>
      <c r="K16" s="232" t="s">
        <v>107</v>
      </c>
      <c r="L16" s="232"/>
      <c r="M16" s="232"/>
      <c r="N16" s="232"/>
      <c r="O16" s="232"/>
      <c r="P16" s="232"/>
      <c r="Q16" s="233"/>
      <c r="S16" s="237" t="s">
        <v>165</v>
      </c>
      <c r="T16" s="237"/>
      <c r="U16" s="237"/>
      <c r="V16" s="237"/>
      <c r="W16" s="237"/>
    </row>
    <row r="17" spans="1:23" ht="12.75">
      <c r="A17" s="306"/>
      <c r="B17" s="307"/>
      <c r="C17" s="307"/>
      <c r="D17" s="18"/>
      <c r="E17" s="305"/>
      <c r="F17" s="305"/>
      <c r="G17" s="305"/>
      <c r="H17" s="305"/>
      <c r="I17" s="305"/>
      <c r="J17" s="20"/>
      <c r="K17" s="8"/>
      <c r="L17" s="8"/>
      <c r="M17" s="8"/>
      <c r="N17" s="8"/>
      <c r="O17" s="8"/>
      <c r="P17" s="8"/>
      <c r="Q17" s="21"/>
      <c r="S17" s="237"/>
      <c r="T17" s="237"/>
      <c r="U17" s="237"/>
      <c r="V17" s="237"/>
      <c r="W17" s="237"/>
    </row>
    <row r="18" spans="1:23" ht="12.75">
      <c r="A18" s="16" t="s">
        <v>9</v>
      </c>
      <c r="B18" s="8"/>
      <c r="C18" s="8"/>
      <c r="D18" s="8"/>
      <c r="E18" s="8"/>
      <c r="F18" s="8"/>
      <c r="G18" s="8"/>
      <c r="H18" s="8"/>
      <c r="I18" s="8"/>
      <c r="J18" s="8"/>
      <c r="K18" s="8"/>
      <c r="L18" s="8"/>
      <c r="M18" s="8"/>
      <c r="N18" s="8"/>
      <c r="O18" s="8"/>
      <c r="P18" s="8"/>
      <c r="Q18" s="21"/>
      <c r="S18" s="237"/>
      <c r="T18" s="237"/>
      <c r="U18" s="237"/>
      <c r="V18" s="237"/>
      <c r="W18" s="237"/>
    </row>
    <row r="19" spans="1:23" ht="12.75">
      <c r="A19" s="16"/>
      <c r="B19" s="8"/>
      <c r="C19" s="8"/>
      <c r="D19" s="8"/>
      <c r="E19" s="302" t="s">
        <v>34</v>
      </c>
      <c r="F19" s="302"/>
      <c r="G19" s="302"/>
      <c r="H19" s="302"/>
      <c r="I19" s="8"/>
      <c r="J19" s="8"/>
      <c r="K19" s="8"/>
      <c r="L19" s="8" t="s">
        <v>35</v>
      </c>
      <c r="M19" s="22"/>
      <c r="N19" s="8"/>
      <c r="O19" s="8"/>
      <c r="P19" s="8"/>
      <c r="Q19" s="21"/>
      <c r="S19" s="237"/>
      <c r="T19" s="237"/>
      <c r="U19" s="237"/>
      <c r="V19" s="237"/>
      <c r="W19" s="237"/>
    </row>
    <row r="20" spans="1:17" ht="12.75">
      <c r="A20" s="16" t="s">
        <v>36</v>
      </c>
      <c r="B20" s="8"/>
      <c r="C20" s="8"/>
      <c r="D20" s="8"/>
      <c r="E20" s="8"/>
      <c r="F20" s="8"/>
      <c r="G20" s="8"/>
      <c r="H20" s="8"/>
      <c r="I20" s="8"/>
      <c r="J20" s="8"/>
      <c r="K20" s="8"/>
      <c r="L20" s="301">
        <f ca="1">NOW()</f>
        <v>44064.44007604167</v>
      </c>
      <c r="M20" s="302"/>
      <c r="N20" s="8"/>
      <c r="O20" s="8"/>
      <c r="P20" s="8"/>
      <c r="Q20" s="21"/>
    </row>
    <row r="21" spans="1:17" ht="12.75">
      <c r="A21" s="16" t="s">
        <v>37</v>
      </c>
      <c r="B21" s="8"/>
      <c r="C21" s="8"/>
      <c r="D21" s="8"/>
      <c r="E21" s="8" t="s">
        <v>102</v>
      </c>
      <c r="F21" s="8"/>
      <c r="G21" s="8"/>
      <c r="H21" s="8">
        <f>'VERİ GİRİŞİ'!S3</f>
        <v>0</v>
      </c>
      <c r="I21" s="8"/>
      <c r="J21" s="8"/>
      <c r="K21" s="8"/>
      <c r="L21" s="8"/>
      <c r="M21" s="8"/>
      <c r="N21" s="8"/>
      <c r="O21" s="8"/>
      <c r="P21" s="8"/>
      <c r="Q21" s="21"/>
    </row>
    <row r="22" spans="1:19" ht="12.75">
      <c r="A22" s="16" t="s">
        <v>38</v>
      </c>
      <c r="B22" s="8"/>
      <c r="C22" s="8"/>
      <c r="D22" s="8"/>
      <c r="E22" s="8" t="s">
        <v>110</v>
      </c>
      <c r="F22" s="8"/>
      <c r="G22" s="8" t="str">
        <f>'VERİ GİRİŞİ'!S2</f>
        <v>Okul/Kurum Müdürü</v>
      </c>
      <c r="H22" s="8"/>
      <c r="I22" s="8"/>
      <c r="J22" s="8"/>
      <c r="K22" s="300" t="str">
        <f>B2</f>
        <v>AAAAAAAAAA</v>
      </c>
      <c r="L22" s="300"/>
      <c r="M22" s="28" t="str">
        <f>C2</f>
        <v>BBBB</v>
      </c>
      <c r="N22" s="8"/>
      <c r="O22" s="8"/>
      <c r="P22" s="8"/>
      <c r="Q22" s="21"/>
      <c r="S22" s="29"/>
    </row>
    <row r="23" spans="1:17" ht="12.75">
      <c r="A23" s="16"/>
      <c r="B23" s="8"/>
      <c r="C23" s="8"/>
      <c r="D23" s="8"/>
      <c r="E23" s="8" t="s">
        <v>39</v>
      </c>
      <c r="F23" s="8" t="s">
        <v>9</v>
      </c>
      <c r="G23" s="8"/>
      <c r="H23" s="8"/>
      <c r="I23" s="8"/>
      <c r="J23" s="8"/>
      <c r="K23" s="8"/>
      <c r="L23" s="22" t="s">
        <v>40</v>
      </c>
      <c r="M23" s="8"/>
      <c r="N23" s="8"/>
      <c r="O23" s="8"/>
      <c r="P23" s="8"/>
      <c r="Q23" s="21"/>
    </row>
    <row r="24" spans="1:17" ht="12.75">
      <c r="A24" s="16"/>
      <c r="B24" s="8"/>
      <c r="C24" s="8"/>
      <c r="D24" s="8"/>
      <c r="E24" s="8" t="s">
        <v>41</v>
      </c>
      <c r="F24" s="8"/>
      <c r="G24" s="8"/>
      <c r="H24" s="8"/>
      <c r="I24" s="8"/>
      <c r="J24" s="8"/>
      <c r="K24" s="298" t="s">
        <v>47</v>
      </c>
      <c r="L24" s="298"/>
      <c r="M24" s="298"/>
      <c r="N24" s="298"/>
      <c r="O24" s="298"/>
      <c r="P24" s="298"/>
      <c r="Q24" s="299"/>
    </row>
    <row r="25" spans="1:17" ht="28.5" customHeight="1">
      <c r="A25" s="16"/>
      <c r="B25" s="8"/>
      <c r="C25" s="8"/>
      <c r="D25" s="8"/>
      <c r="E25" s="8"/>
      <c r="F25" s="8"/>
      <c r="G25" s="8"/>
      <c r="H25" s="8"/>
      <c r="I25" s="8"/>
      <c r="J25" s="8"/>
      <c r="K25" s="298"/>
      <c r="L25" s="298"/>
      <c r="M25" s="298"/>
      <c r="N25" s="298"/>
      <c r="O25" s="298"/>
      <c r="P25" s="298"/>
      <c r="Q25" s="299"/>
    </row>
    <row r="26" spans="1:17" ht="12.75">
      <c r="A26" s="16"/>
      <c r="B26" s="8"/>
      <c r="C26" s="8"/>
      <c r="D26" s="8"/>
      <c r="E26" s="8"/>
      <c r="F26" s="8"/>
      <c r="G26" s="8"/>
      <c r="H26" s="8"/>
      <c r="I26" s="8"/>
      <c r="J26" s="8"/>
      <c r="K26" s="8" t="s">
        <v>109</v>
      </c>
      <c r="L26" s="150">
        <f>'VERİ GİRİŞİ'!I3</f>
        <v>0</v>
      </c>
      <c r="M26" s="8"/>
      <c r="N26" s="8"/>
      <c r="O26" s="8"/>
      <c r="P26" s="8"/>
      <c r="Q26" s="21"/>
    </row>
    <row r="27" spans="1:17" ht="13.5" thickBot="1">
      <c r="A27" s="24"/>
      <c r="B27" s="25"/>
      <c r="C27" s="25"/>
      <c r="D27" s="25"/>
      <c r="E27" s="25"/>
      <c r="F27" s="25"/>
      <c r="G27" s="25"/>
      <c r="H27" s="25"/>
      <c r="I27" s="25"/>
      <c r="J27" s="25"/>
      <c r="K27" s="25"/>
      <c r="L27" s="25"/>
      <c r="M27" s="25"/>
      <c r="N27" s="25"/>
      <c r="O27" s="25"/>
      <c r="P27" s="25"/>
      <c r="Q27" s="26"/>
    </row>
    <row r="31" spans="1:8" ht="12.75">
      <c r="A31">
        <f>LEN(ROUNDDOWN(A32,0))</f>
        <v>1</v>
      </c>
      <c r="B31" s="23"/>
      <c r="C31" s="30">
        <v>1000</v>
      </c>
      <c r="D31" s="23">
        <v>100</v>
      </c>
      <c r="E31" s="23">
        <v>10</v>
      </c>
      <c r="F31" s="23">
        <v>1</v>
      </c>
      <c r="G31" s="23">
        <v>10</v>
      </c>
      <c r="H31" s="23">
        <v>1</v>
      </c>
    </row>
    <row r="32" spans="1:8" ht="12.75">
      <c r="A32" s="33">
        <f>N15</f>
        <v>0</v>
      </c>
      <c r="B32" s="23"/>
      <c r="C32" s="23">
        <f>IF(A31&lt;4,0,LEFT(RIGHT(ROUNDDOWN(A32,0),4),1))</f>
        <v>0</v>
      </c>
      <c r="D32" s="23">
        <f>IF(A31&lt;3,0,LEFT(RIGHT(ROUNDDOWN(A32,0),3),1))</f>
        <v>0</v>
      </c>
      <c r="E32" s="23" t="str">
        <f>LEFT(RIGHT(ROUNDDOWN(A32,0),2),1)</f>
        <v>0</v>
      </c>
      <c r="F32" s="31" t="str">
        <f>RIGHT(ROUNDDOWN(A32,0),1)</f>
        <v>0</v>
      </c>
      <c r="G32" s="23" t="str">
        <f>LEFT(RIGHT(TEXT(A32,"#,00"),2),1)</f>
        <v>0</v>
      </c>
      <c r="H32" s="31" t="str">
        <f>RIGHT(TEXT(A32,"#,00"),1)</f>
        <v>0</v>
      </c>
    </row>
    <row r="33" spans="1:9" ht="12.75">
      <c r="A33" s="34" t="str">
        <f>CONCATENATE(B33,C33,D33,E33,F33," ",G33,H33)</f>
        <v>LİRA </v>
      </c>
      <c r="C33">
        <f>IF(VALUE(C32)=0,"",MID("         İKİ  ÜÇ   DÖRT BEŞ  ALTI YEDİ SEKİZDOKUZ",C32*5,5)&amp;"BİN")</f>
      </c>
      <c r="D33">
        <f>IF(VALUE(D32)=0,"",MID("        YÜZ     İKİYÜZ  ÜÇYÜZ   DÖRTYÜZ BEŞYÜZ  ALTIYÜZ YEDİYÜZSEKİZYÜZDOKUZYÜZ",D32*8,8))</f>
      </c>
      <c r="E33">
        <f>IF(VALUE(E32)=0,"",MID("     ON    YİRMİ OTUZ  KIRK  ELLİ  ALTMIŞYETMİŞSEKSENDOKSAN",E32*6,6))</f>
      </c>
      <c r="F33" t="str">
        <f>IF(VALUE(F32)=0,"",MID("    BİR  İKİ  ÜÇ   DÖRT BEŞ  ALTI YEDİ SEKİZDOKUZ",F32*5,5))&amp;"LİRA"</f>
        <v>LİRA</v>
      </c>
      <c r="G33">
        <f>IF(VALUE(G32)=0,"",MID("     ON    YİRMİ OTUZ  KIRK  ELLİ  ALTMIŞYETMİŞSEKSENDOKSAN",G32*6,6))</f>
      </c>
      <c r="H33">
        <f>IF(VALUE(H32)=0,"",MID("    BİR  İKİ  ÜÇ   DÖRT BEŞ  ALTI YEDİ SEKİZDOKUZ",H32*5,5))&amp;IF(VALUE(H32)&gt;0,"KURUŞ","")</f>
      </c>
      <c r="I33" s="29"/>
    </row>
    <row r="34" ht="12.75">
      <c r="H34" s="29"/>
    </row>
  </sheetData>
  <sheetProtection password="E847" sheet="1"/>
  <mergeCells count="56">
    <mergeCell ref="E19:H19"/>
    <mergeCell ref="A16:D16"/>
    <mergeCell ref="E17:I17"/>
    <mergeCell ref="E9:F9"/>
    <mergeCell ref="E12:F12"/>
    <mergeCell ref="A17:C17"/>
    <mergeCell ref="E13:F13"/>
    <mergeCell ref="A10:B10"/>
    <mergeCell ref="E16:G16"/>
    <mergeCell ref="A12:B12"/>
    <mergeCell ref="N6:Q8"/>
    <mergeCell ref="K24:Q25"/>
    <mergeCell ref="E10:F10"/>
    <mergeCell ref="N10:Q10"/>
    <mergeCell ref="A11:B11"/>
    <mergeCell ref="K22:L22"/>
    <mergeCell ref="E11:F11"/>
    <mergeCell ref="E14:F14"/>
    <mergeCell ref="N13:Q13"/>
    <mergeCell ref="L20:M20"/>
    <mergeCell ref="C2:E2"/>
    <mergeCell ref="B5:E5"/>
    <mergeCell ref="D4:E4"/>
    <mergeCell ref="C3:E3"/>
    <mergeCell ref="M4:Q4"/>
    <mergeCell ref="C6:D8"/>
    <mergeCell ref="G6:I7"/>
    <mergeCell ref="J6:J8"/>
    <mergeCell ref="K6:M6"/>
    <mergeCell ref="M5:Q5"/>
    <mergeCell ref="A14:B14"/>
    <mergeCell ref="N9:Q9"/>
    <mergeCell ref="A13:B13"/>
    <mergeCell ref="N11:Q11"/>
    <mergeCell ref="N14:Q14"/>
    <mergeCell ref="N12:Q12"/>
    <mergeCell ref="A15:H15"/>
    <mergeCell ref="T4:W4"/>
    <mergeCell ref="T5:W6"/>
    <mergeCell ref="T10:T11"/>
    <mergeCell ref="U10:U11"/>
    <mergeCell ref="V10:V11"/>
    <mergeCell ref="A9:B9"/>
    <mergeCell ref="A6:B8"/>
    <mergeCell ref="E6:F8"/>
    <mergeCell ref="F2:L5"/>
    <mergeCell ref="K16:Q16"/>
    <mergeCell ref="N15:Q15"/>
    <mergeCell ref="S16:W19"/>
    <mergeCell ref="M2:Q2"/>
    <mergeCell ref="W10:W11"/>
    <mergeCell ref="T12:T13"/>
    <mergeCell ref="U12:U13"/>
    <mergeCell ref="V12:V13"/>
    <mergeCell ref="W12:W13"/>
    <mergeCell ref="L7:M7"/>
  </mergeCells>
  <printOptions/>
  <pageMargins left="0.5511811023622047" right="0.35433070866141736" top="0.7874015748031497" bottom="0.5905511811023623" header="0.5118110236220472" footer="0.31496062992125984"/>
  <pageSetup horizontalDpi="300" verticalDpi="300" orientation="landscape" paperSize="9" scale="92"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2:W34"/>
  <sheetViews>
    <sheetView showGridLines="0" zoomScalePageLayoutView="0" workbookViewId="0" topLeftCell="A1">
      <selection activeCell="W22" sqref="W22"/>
    </sheetView>
  </sheetViews>
  <sheetFormatPr defaultColWidth="9.00390625" defaultRowHeight="12.75"/>
  <cols>
    <col min="1" max="1" width="24.00390625" style="0" customWidth="1"/>
    <col min="2" max="2" width="15.625" style="0" customWidth="1"/>
    <col min="3" max="3" width="15.00390625" style="0" customWidth="1"/>
    <col min="4" max="4" width="12.625" style="0" customWidth="1"/>
    <col min="5" max="5" width="6.875" style="0" customWidth="1"/>
    <col min="6" max="6" width="3.125" style="0" customWidth="1"/>
    <col min="7" max="7" width="4.75390625" style="0" bestFit="1" customWidth="1"/>
    <col min="8" max="8" width="10.125" style="0" bestFit="1" customWidth="1"/>
    <col min="9" max="9" width="9.00390625" style="0" customWidth="1"/>
    <col min="10" max="10" width="10.625" style="0" customWidth="1"/>
    <col min="14" max="16" width="3.75390625" style="0" customWidth="1"/>
    <col min="17" max="17" width="2.00390625" style="0" customWidth="1"/>
    <col min="21" max="21" width="15.25390625" style="0" customWidth="1"/>
    <col min="22" max="22" width="8.00390625" style="0" customWidth="1"/>
    <col min="23" max="23" width="10.625" style="0" customWidth="1"/>
  </cols>
  <sheetData>
    <row r="1" ht="24.75" customHeight="1" thickBot="1"/>
    <row r="2" spans="1:21" ht="31.5" customHeight="1" thickBot="1">
      <c r="A2" s="32" t="s">
        <v>10</v>
      </c>
      <c r="B2" s="160" t="str">
        <f>'MAAŞ NAKİL'!C2</f>
        <v>AAAAAAAAAA</v>
      </c>
      <c r="C2" s="151"/>
      <c r="D2" s="274" t="str">
        <f>'VERİ GİRİŞİ'!D3</f>
        <v>BBBB</v>
      </c>
      <c r="E2" s="309"/>
      <c r="F2" s="265" t="s">
        <v>11</v>
      </c>
      <c r="G2" s="265"/>
      <c r="H2" s="265"/>
      <c r="I2" s="265"/>
      <c r="J2" s="265"/>
      <c r="K2" s="265"/>
      <c r="L2" s="265"/>
      <c r="M2" s="311" t="s">
        <v>12</v>
      </c>
      <c r="N2" s="239"/>
      <c r="O2" s="239"/>
      <c r="P2" s="239"/>
      <c r="Q2" s="240"/>
      <c r="S2" s="315"/>
      <c r="T2" s="315"/>
      <c r="U2" s="315"/>
    </row>
    <row r="3" spans="1:17" ht="24" customHeight="1">
      <c r="A3" s="83" t="s">
        <v>180</v>
      </c>
      <c r="B3" s="12" t="str">
        <f>'VERİ GİRİŞİ'!F3</f>
        <v>ÖĞRETMEN</v>
      </c>
      <c r="C3" s="244">
        <f>'VERİ GİRİŞİ'!B3</f>
        <v>11111111111</v>
      </c>
      <c r="D3" s="244"/>
      <c r="E3" s="312"/>
      <c r="F3" s="266"/>
      <c r="G3" s="266"/>
      <c r="H3" s="266"/>
      <c r="I3" s="266"/>
      <c r="J3" s="266"/>
      <c r="K3" s="266"/>
      <c r="L3" s="266"/>
      <c r="M3" s="82" t="s">
        <v>13</v>
      </c>
      <c r="N3" s="88">
        <v>2</v>
      </c>
      <c r="O3" s="88">
        <v>0</v>
      </c>
      <c r="P3" s="89">
        <v>2</v>
      </c>
      <c r="Q3" s="91">
        <v>0</v>
      </c>
    </row>
    <row r="4" spans="1:23" ht="24" customHeight="1">
      <c r="A4" s="84" t="s">
        <v>177</v>
      </c>
      <c r="B4" s="145" t="str">
        <f>'VERİ GİRİŞİ'!G3</f>
        <v>2/2</v>
      </c>
      <c r="C4" s="144">
        <f>'VERİ GİRİŞİ'!H3</f>
        <v>0</v>
      </c>
      <c r="D4" s="163">
        <f>DAY(B4)</f>
        <v>2</v>
      </c>
      <c r="E4" s="164"/>
      <c r="F4" s="266"/>
      <c r="G4" s="266"/>
      <c r="H4" s="266"/>
      <c r="I4" s="266"/>
      <c r="J4" s="266"/>
      <c r="K4" s="266"/>
      <c r="L4" s="266"/>
      <c r="M4" s="280" t="s">
        <v>14</v>
      </c>
      <c r="N4" s="281"/>
      <c r="O4" s="281"/>
      <c r="P4" s="281"/>
      <c r="Q4" s="282"/>
      <c r="T4" s="246" t="s">
        <v>130</v>
      </c>
      <c r="U4" s="247"/>
      <c r="V4" s="247"/>
      <c r="W4" s="248"/>
    </row>
    <row r="5" spans="1:23" ht="24" customHeight="1" thickBot="1">
      <c r="A5" s="85" t="s">
        <v>135</v>
      </c>
      <c r="B5" s="310">
        <f>'VERİ GİRİŞİ'!U3</f>
        <v>0</v>
      </c>
      <c r="C5" s="310"/>
      <c r="D5" s="310"/>
      <c r="E5" s="310"/>
      <c r="F5" s="266"/>
      <c r="G5" s="266"/>
      <c r="H5" s="266"/>
      <c r="I5" s="266"/>
      <c r="J5" s="266"/>
      <c r="K5" s="266"/>
      <c r="L5" s="266"/>
      <c r="M5" s="290" t="s">
        <v>16</v>
      </c>
      <c r="N5" s="291"/>
      <c r="O5" s="291"/>
      <c r="P5" s="291"/>
      <c r="Q5" s="292"/>
      <c r="T5" s="249" t="s">
        <v>140</v>
      </c>
      <c r="U5" s="250"/>
      <c r="V5" s="250"/>
      <c r="W5" s="251"/>
    </row>
    <row r="6" spans="1:23" ht="12.75" customHeight="1">
      <c r="A6" s="257" t="s">
        <v>17</v>
      </c>
      <c r="B6" s="258"/>
      <c r="C6" s="262" t="s">
        <v>10</v>
      </c>
      <c r="D6" s="258"/>
      <c r="E6" s="262" t="s">
        <v>18</v>
      </c>
      <c r="F6" s="258"/>
      <c r="G6" s="262" t="s">
        <v>19</v>
      </c>
      <c r="H6" s="285"/>
      <c r="I6" s="258"/>
      <c r="J6" s="287" t="s">
        <v>20</v>
      </c>
      <c r="K6" s="288" t="s">
        <v>21</v>
      </c>
      <c r="L6" s="288"/>
      <c r="M6" s="289"/>
      <c r="N6" s="293" t="s">
        <v>22</v>
      </c>
      <c r="O6" s="294"/>
      <c r="P6" s="294"/>
      <c r="Q6" s="295"/>
      <c r="T6" s="252"/>
      <c r="U6" s="253"/>
      <c r="V6" s="253"/>
      <c r="W6" s="254"/>
    </row>
    <row r="7" spans="1:23" ht="20.25" customHeight="1">
      <c r="A7" s="259"/>
      <c r="B7" s="258"/>
      <c r="C7" s="262"/>
      <c r="D7" s="258"/>
      <c r="E7" s="262"/>
      <c r="F7" s="258"/>
      <c r="G7" s="283"/>
      <c r="H7" s="286"/>
      <c r="I7" s="284"/>
      <c r="J7" s="287"/>
      <c r="K7" s="11" t="s">
        <v>23</v>
      </c>
      <c r="L7" s="244" t="s">
        <v>24</v>
      </c>
      <c r="M7" s="244"/>
      <c r="N7" s="262"/>
      <c r="O7" s="285"/>
      <c r="P7" s="285"/>
      <c r="Q7" s="296"/>
      <c r="T7" s="94" t="s">
        <v>116</v>
      </c>
      <c r="U7" s="94" t="s">
        <v>117</v>
      </c>
      <c r="V7" s="94" t="s">
        <v>118</v>
      </c>
      <c r="W7" s="94" t="s">
        <v>119</v>
      </c>
    </row>
    <row r="8" spans="1:23" ht="30.75" customHeight="1">
      <c r="A8" s="260"/>
      <c r="B8" s="261"/>
      <c r="C8" s="283"/>
      <c r="D8" s="284"/>
      <c r="E8" s="263"/>
      <c r="F8" s="264"/>
      <c r="G8" s="13" t="s">
        <v>25</v>
      </c>
      <c r="H8" s="13" t="s">
        <v>26</v>
      </c>
      <c r="I8" s="10" t="s">
        <v>27</v>
      </c>
      <c r="J8" s="288"/>
      <c r="K8" s="12" t="s">
        <v>28</v>
      </c>
      <c r="L8" s="11" t="s">
        <v>29</v>
      </c>
      <c r="M8" s="12" t="s">
        <v>30</v>
      </c>
      <c r="N8" s="283"/>
      <c r="O8" s="286"/>
      <c r="P8" s="286"/>
      <c r="Q8" s="297"/>
      <c r="T8" s="94">
        <v>1</v>
      </c>
      <c r="U8" s="94" t="s">
        <v>129</v>
      </c>
      <c r="V8" s="94">
        <v>1</v>
      </c>
      <c r="W8" s="94" t="s">
        <v>120</v>
      </c>
    </row>
    <row r="9" spans="1:23" ht="30" customHeight="1">
      <c r="A9" s="255" t="str">
        <f>" Gemlik / "&amp;HLOOKUP('VERİ GİRİŞİ'!K2,'VERİ GİRİŞİ'!K2:K368,Kişi,1)</f>
        <v> Gemlik / </v>
      </c>
      <c r="B9" s="256"/>
      <c r="C9" s="4" t="str">
        <f>IF(HLOOKUP('VERİ GİRİŞİ'!C2,'VERİ GİRİŞİ'!C2:L368,Kişi,1)=0,"",HLOOKUP('VERİ GİRİŞİ'!C2,'VERİ GİRİŞİ'!C2:L368,Kişi,1))</f>
        <v>AAAAAAAAAA</v>
      </c>
      <c r="D9" s="7" t="str">
        <f aca="true" t="shared" si="0" ref="D9:D14">IF(C9="","",D$2)</f>
        <v>BBBB</v>
      </c>
      <c r="E9" s="268" t="str">
        <f>IF(C9="","","Kendisi")</f>
        <v>Kendisi</v>
      </c>
      <c r="F9" s="268"/>
      <c r="G9" s="12">
        <f aca="true" t="shared" si="1" ref="G9:G14">IF(D9="","",1)</f>
        <v>1</v>
      </c>
      <c r="H9" s="14">
        <f aca="true" t="shared" si="2" ref="H9:H14">IF(G9="","",C$4)</f>
        <v>0</v>
      </c>
      <c r="I9" s="161">
        <f>IF(D9="","",H9*G9)</f>
        <v>0</v>
      </c>
      <c r="J9" s="14">
        <f>HLOOKUP('VERİ GİRİŞİ'!Q2,'VERİ GİRİŞİ'!Q2:Q368,Kişi,1)</f>
        <v>0</v>
      </c>
      <c r="K9" s="14">
        <f>C$4*20</f>
        <v>0</v>
      </c>
      <c r="L9" s="15">
        <f>HLOOKUP('VERİ GİRİŞİ'!R2,'VERİ GİRİŞİ'!R2:R368,Kişi,1)</f>
        <v>0</v>
      </c>
      <c r="M9" s="14">
        <f>C4*2.5%*L9</f>
        <v>0</v>
      </c>
      <c r="N9" s="272">
        <f>IF(D9="","",SUM(I9+J9+K9+M9))</f>
        <v>0</v>
      </c>
      <c r="O9" s="272"/>
      <c r="P9" s="272"/>
      <c r="Q9" s="273"/>
      <c r="T9" s="94">
        <v>2</v>
      </c>
      <c r="U9" s="94" t="s">
        <v>121</v>
      </c>
      <c r="V9" s="94">
        <v>1</v>
      </c>
      <c r="W9" s="94" t="s">
        <v>120</v>
      </c>
    </row>
    <row r="10" spans="1:23" ht="25.5" customHeight="1">
      <c r="A10" s="267"/>
      <c r="B10" s="268"/>
      <c r="C10" s="4">
        <f>IF(HLOOKUP('VERİ GİRİŞİ'!L2,'VERİ GİRİŞİ'!L2:L368,Kişi,1)=0,"",HLOOKUP('VERİ GİRİŞİ'!L2,'VERİ GİRİŞİ'!L2:L368,Kişi,1))</f>
      </c>
      <c r="D10" s="7">
        <f t="shared" si="0"/>
      </c>
      <c r="E10" s="268">
        <f>IF(C10="","","Eşi")</f>
      </c>
      <c r="F10" s="268"/>
      <c r="G10" s="12">
        <f t="shared" si="1"/>
      </c>
      <c r="H10" s="14">
        <f t="shared" si="2"/>
      </c>
      <c r="I10" s="14">
        <f>IF(C10="","",H10*G10)</f>
      </c>
      <c r="J10" s="14">
        <f>IF(C10="","",$J$9)</f>
      </c>
      <c r="K10" s="14">
        <f>IF(D10="","",C$4*10)</f>
      </c>
      <c r="L10" s="15"/>
      <c r="M10" s="14"/>
      <c r="N10" s="272">
        <f>IF(D10="","",SUM(I10+J10+K10))</f>
      </c>
      <c r="O10" s="272"/>
      <c r="P10" s="272"/>
      <c r="Q10" s="273"/>
      <c r="T10" s="241">
        <v>3</v>
      </c>
      <c r="U10" s="241" t="s">
        <v>122</v>
      </c>
      <c r="V10" s="241">
        <v>1</v>
      </c>
      <c r="W10" s="241" t="s">
        <v>123</v>
      </c>
    </row>
    <row r="11" spans="1:23" ht="19.5" customHeight="1">
      <c r="A11" s="267"/>
      <c r="B11" s="268"/>
      <c r="C11" s="4">
        <f>IF(HLOOKUP('VERİ GİRİŞİ'!M2,'VERİ GİRİŞİ'!M2:M368,Kişi,1)=0,"",HLOOKUP('VERİ GİRİŞİ'!M2,'VERİ GİRİŞİ'!M2:M368,Kişi,1))</f>
      </c>
      <c r="D11" s="7">
        <f t="shared" si="0"/>
      </c>
      <c r="E11" s="268">
        <f>IF(C11="","","Çocuk")</f>
      </c>
      <c r="F11" s="268"/>
      <c r="G11" s="12">
        <f t="shared" si="1"/>
      </c>
      <c r="H11" s="14">
        <f t="shared" si="2"/>
      </c>
      <c r="I11" s="14">
        <f>IF(C11="","",H11*G11)</f>
      </c>
      <c r="J11" s="14">
        <f>IF(C11="","",$J$9)</f>
      </c>
      <c r="K11" s="14">
        <f>IF(D11="","",C$4*10)</f>
      </c>
      <c r="L11" s="15"/>
      <c r="M11" s="14"/>
      <c r="N11" s="272">
        <f>IF(D11="","",SUM(I11+J11+K11))</f>
      </c>
      <c r="O11" s="272"/>
      <c r="P11" s="272"/>
      <c r="Q11" s="273"/>
      <c r="T11" s="242"/>
      <c r="U11" s="242"/>
      <c r="V11" s="242"/>
      <c r="W11" s="242"/>
    </row>
    <row r="12" spans="1:23" ht="19.5" customHeight="1">
      <c r="A12" s="267"/>
      <c r="B12" s="268"/>
      <c r="C12" s="4">
        <f>IF(HLOOKUP('VERİ GİRİŞİ'!N2,'VERİ GİRİŞİ'!N2:N368,Kişi,1)=0,"",HLOOKUP('VERİ GİRİŞİ'!N2,'VERİ GİRİŞİ'!N2:N368,Kişi,1))</f>
      </c>
      <c r="D12" s="7">
        <f t="shared" si="0"/>
      </c>
      <c r="E12" s="268">
        <f>IF(C12="","","Çocuk")</f>
      </c>
      <c r="F12" s="268"/>
      <c r="G12" s="12">
        <f t="shared" si="1"/>
      </c>
      <c r="H12" s="14">
        <f t="shared" si="2"/>
      </c>
      <c r="I12" s="14">
        <f>IF(C12="","",H12*G12)</f>
      </c>
      <c r="J12" s="14">
        <f>IF(C12="","",$J$9)</f>
      </c>
      <c r="K12" s="14">
        <f>IF(D12="","",C$4*10)</f>
      </c>
      <c r="L12" s="15"/>
      <c r="M12" s="14"/>
      <c r="N12" s="272">
        <f>IF(D12="","",SUM(I12+J12+K12))</f>
      </c>
      <c r="O12" s="272"/>
      <c r="P12" s="272"/>
      <c r="Q12" s="273"/>
      <c r="T12" s="243">
        <v>5</v>
      </c>
      <c r="U12" s="243" t="s">
        <v>124</v>
      </c>
      <c r="V12" s="241">
        <v>1</v>
      </c>
      <c r="W12" s="241" t="s">
        <v>125</v>
      </c>
    </row>
    <row r="13" spans="1:23" ht="19.5" customHeight="1">
      <c r="A13" s="267"/>
      <c r="B13" s="268"/>
      <c r="C13" s="4">
        <f>IF(HLOOKUP('VERİ GİRİŞİ'!O2,'VERİ GİRİŞİ'!N2:O370,Kişi,1)=0,"",HLOOKUP('VERİ GİRİŞİ'!O2,'VERİ GİRİŞİ'!O2:O370,Kişi,1))</f>
      </c>
      <c r="D13" s="7">
        <f t="shared" si="0"/>
      </c>
      <c r="E13" s="268">
        <f>IF(C13="","","Çocuk")</f>
      </c>
      <c r="F13" s="268"/>
      <c r="G13" s="12">
        <f t="shared" si="1"/>
      </c>
      <c r="H13" s="14">
        <f t="shared" si="2"/>
      </c>
      <c r="I13" s="14">
        <f>IF(C13="","",H13*G13)</f>
      </c>
      <c r="J13" s="14">
        <f>IF(C13="","",$J$9)</f>
      </c>
      <c r="K13" s="14">
        <f>IF(D13="","",C$4*10)</f>
      </c>
      <c r="L13" s="15"/>
      <c r="M13" s="14"/>
      <c r="N13" s="272">
        <f>IF(D13="","",SUM(I13+J13+K13))</f>
      </c>
      <c r="O13" s="272"/>
      <c r="P13" s="272"/>
      <c r="Q13" s="273"/>
      <c r="T13" s="243"/>
      <c r="U13" s="243"/>
      <c r="V13" s="242"/>
      <c r="W13" s="242"/>
    </row>
    <row r="14" spans="1:23" ht="19.5" customHeight="1">
      <c r="A14" s="267"/>
      <c r="B14" s="268"/>
      <c r="C14" s="4">
        <f>IF(HLOOKUP('VERİ GİRİŞİ'!P2,'VERİ GİRİŞİ'!P2:P371,Kişi,1)=0,"",HLOOKUP('VERİ GİRİŞİ'!P2,'VERİ GİRİŞİ'!P2:P371,Kişi,1))</f>
      </c>
      <c r="D14" s="7">
        <f t="shared" si="0"/>
      </c>
      <c r="E14" s="268">
        <f>IF(C14="","","Çocuk")</f>
      </c>
      <c r="F14" s="268"/>
      <c r="G14" s="12">
        <f t="shared" si="1"/>
      </c>
      <c r="H14" s="14">
        <f t="shared" si="2"/>
      </c>
      <c r="I14" s="14">
        <f>IF(C14="","",H14*G14)</f>
      </c>
      <c r="J14" s="14">
        <f>IF(C14="","",$J$9)</f>
      </c>
      <c r="K14" s="14">
        <f>IF(D14="","",C$4*10)</f>
      </c>
      <c r="L14" s="15"/>
      <c r="M14" s="14"/>
      <c r="N14" s="272">
        <f>IF(D14="","",SUM(I14+J14+K14))</f>
      </c>
      <c r="O14" s="272"/>
      <c r="P14" s="272"/>
      <c r="Q14" s="273"/>
      <c r="T14" s="147">
        <v>6</v>
      </c>
      <c r="U14" s="147" t="s">
        <v>126</v>
      </c>
      <c r="V14" s="147">
        <v>1</v>
      </c>
      <c r="W14" s="148" t="s">
        <v>127</v>
      </c>
    </row>
    <row r="15" spans="1:17" ht="22.5" customHeight="1">
      <c r="A15" s="313" t="s">
        <v>32</v>
      </c>
      <c r="B15" s="314"/>
      <c r="C15" s="314"/>
      <c r="D15" s="314"/>
      <c r="E15" s="314"/>
      <c r="F15" s="314"/>
      <c r="G15" s="314"/>
      <c r="H15" s="314"/>
      <c r="I15" s="168">
        <f>SUM(I9:I14)</f>
        <v>0</v>
      </c>
      <c r="J15" s="168">
        <f>SUM(J9:J14)</f>
        <v>0</v>
      </c>
      <c r="K15" s="168">
        <f>SUM(K9:K14)</f>
        <v>0</v>
      </c>
      <c r="L15" s="169"/>
      <c r="M15" s="168">
        <f>SUM(M9:M14)</f>
        <v>0</v>
      </c>
      <c r="N15" s="234">
        <f>SUM(N9:Q14)</f>
        <v>0</v>
      </c>
      <c r="O15" s="235"/>
      <c r="P15" s="235"/>
      <c r="Q15" s="236"/>
    </row>
    <row r="16" spans="1:23" ht="12.75" customHeight="1">
      <c r="A16" s="303" t="str">
        <f>A9</f>
        <v> Gemlik / </v>
      </c>
      <c r="B16" s="304"/>
      <c r="C16" s="304"/>
      <c r="D16" s="304"/>
      <c r="E16" s="308" t="s">
        <v>33</v>
      </c>
      <c r="F16" s="308"/>
      <c r="G16" s="308"/>
      <c r="H16" s="8" t="str">
        <f>C9</f>
        <v>AAAAAAAAAA</v>
      </c>
      <c r="I16" s="8" t="str">
        <f>D2</f>
        <v>BBBB</v>
      </c>
      <c r="J16" s="8"/>
      <c r="K16" s="232" t="s">
        <v>107</v>
      </c>
      <c r="L16" s="232"/>
      <c r="M16" s="232"/>
      <c r="N16" s="232"/>
      <c r="O16" s="232"/>
      <c r="P16" s="232"/>
      <c r="Q16" s="233"/>
      <c r="S16" s="237" t="s">
        <v>164</v>
      </c>
      <c r="T16" s="237"/>
      <c r="U16" s="237"/>
      <c r="V16" s="237"/>
      <c r="W16" s="237"/>
    </row>
    <row r="17" spans="1:23" ht="12.75">
      <c r="A17" s="306"/>
      <c r="B17" s="307"/>
      <c r="C17" s="307"/>
      <c r="D17" s="18"/>
      <c r="E17" s="305"/>
      <c r="F17" s="305"/>
      <c r="G17" s="305"/>
      <c r="H17" s="305"/>
      <c r="I17" s="305"/>
      <c r="J17" s="20"/>
      <c r="K17" s="8"/>
      <c r="L17" s="8"/>
      <c r="M17" s="8"/>
      <c r="N17" s="8"/>
      <c r="O17" s="8"/>
      <c r="P17" s="8"/>
      <c r="Q17" s="21"/>
      <c r="S17" s="237"/>
      <c r="T17" s="237"/>
      <c r="U17" s="237"/>
      <c r="V17" s="237"/>
      <c r="W17" s="237"/>
    </row>
    <row r="18" spans="1:23" ht="12.75">
      <c r="A18" s="16"/>
      <c r="B18" s="8"/>
      <c r="C18" s="8"/>
      <c r="D18" s="8"/>
      <c r="E18" s="8"/>
      <c r="F18" s="8"/>
      <c r="G18" s="8"/>
      <c r="H18" s="8"/>
      <c r="I18" s="8"/>
      <c r="J18" s="8"/>
      <c r="K18" s="8"/>
      <c r="L18" s="8"/>
      <c r="M18" s="8"/>
      <c r="N18" s="8"/>
      <c r="O18" s="8"/>
      <c r="P18" s="8"/>
      <c r="Q18" s="21"/>
      <c r="S18" s="237"/>
      <c r="T18" s="237"/>
      <c r="U18" s="237"/>
      <c r="V18" s="237"/>
      <c r="W18" s="237"/>
    </row>
    <row r="19" spans="1:23" ht="12.75">
      <c r="A19" s="16"/>
      <c r="B19" s="8"/>
      <c r="C19" s="8"/>
      <c r="D19" s="8"/>
      <c r="E19" s="302" t="s">
        <v>34</v>
      </c>
      <c r="F19" s="302"/>
      <c r="G19" s="302"/>
      <c r="H19" s="302"/>
      <c r="I19" s="8"/>
      <c r="J19" s="8"/>
      <c r="K19" s="8"/>
      <c r="L19" s="8" t="s">
        <v>35</v>
      </c>
      <c r="M19" s="22"/>
      <c r="N19" s="8"/>
      <c r="O19" s="8"/>
      <c r="P19" s="8"/>
      <c r="Q19" s="21"/>
      <c r="S19" s="237"/>
      <c r="T19" s="237"/>
      <c r="U19" s="237"/>
      <c r="V19" s="237"/>
      <c r="W19" s="237"/>
    </row>
    <row r="20" spans="1:17" ht="12.75">
      <c r="A20" s="16" t="s">
        <v>36</v>
      </c>
      <c r="B20" s="8"/>
      <c r="C20" s="8"/>
      <c r="D20" s="8"/>
      <c r="E20" s="8"/>
      <c r="F20" s="8"/>
      <c r="G20" s="8"/>
      <c r="H20" s="8"/>
      <c r="I20" s="8"/>
      <c r="J20" s="8"/>
      <c r="K20" s="8"/>
      <c r="L20" s="301">
        <f ca="1">NOW()</f>
        <v>44064.44007604167</v>
      </c>
      <c r="M20" s="302"/>
      <c r="N20" s="8"/>
      <c r="O20" s="8"/>
      <c r="P20" s="8"/>
      <c r="Q20" s="21"/>
    </row>
    <row r="21" spans="1:17" ht="12.75">
      <c r="A21" s="16" t="s">
        <v>37</v>
      </c>
      <c r="B21" s="8"/>
      <c r="C21" s="8"/>
      <c r="D21" s="8"/>
      <c r="E21" s="8" t="s">
        <v>102</v>
      </c>
      <c r="F21" s="8"/>
      <c r="G21" s="8"/>
      <c r="H21" s="8">
        <f>'VERİ GİRİŞİ'!S3</f>
        <v>0</v>
      </c>
      <c r="I21" s="8"/>
      <c r="J21" s="8"/>
      <c r="K21" s="8"/>
      <c r="L21" s="8"/>
      <c r="M21" s="8"/>
      <c r="N21" s="8"/>
      <c r="O21" s="8"/>
      <c r="P21" s="8"/>
      <c r="Q21" s="21"/>
    </row>
    <row r="22" spans="1:17" ht="12.75">
      <c r="A22" s="16" t="s">
        <v>38</v>
      </c>
      <c r="B22" s="8"/>
      <c r="C22" s="8"/>
      <c r="D22" s="8"/>
      <c r="E22" s="8" t="s">
        <v>113</v>
      </c>
      <c r="F22" s="8"/>
      <c r="G22" s="8"/>
      <c r="H22" s="8" t="str">
        <f>'VERİ GİRİŞİ'!S2</f>
        <v>Okul/Kurum Müdürü</v>
      </c>
      <c r="I22" s="8"/>
      <c r="J22" s="8"/>
      <c r="K22" s="300" t="str">
        <f>B2</f>
        <v>AAAAAAAAAA</v>
      </c>
      <c r="L22" s="300"/>
      <c r="M22" s="28" t="str">
        <f>D2</f>
        <v>BBBB</v>
      </c>
      <c r="N22" s="8"/>
      <c r="O22" s="8"/>
      <c r="P22" s="8"/>
      <c r="Q22" s="21"/>
    </row>
    <row r="23" spans="1:17" ht="12.75">
      <c r="A23" s="16"/>
      <c r="B23" s="8"/>
      <c r="C23" s="8"/>
      <c r="D23" s="8"/>
      <c r="E23" s="8" t="s">
        <v>39</v>
      </c>
      <c r="F23" s="8" t="s">
        <v>9</v>
      </c>
      <c r="G23" s="8"/>
      <c r="H23" s="8"/>
      <c r="I23" s="8"/>
      <c r="J23" s="8"/>
      <c r="K23" s="8"/>
      <c r="L23" s="22" t="s">
        <v>40</v>
      </c>
      <c r="M23" s="8"/>
      <c r="N23" s="8"/>
      <c r="O23" s="8"/>
      <c r="P23" s="8"/>
      <c r="Q23" s="21"/>
    </row>
    <row r="24" spans="1:17" ht="12.75">
      <c r="A24" s="16"/>
      <c r="B24" s="8"/>
      <c r="C24" s="8"/>
      <c r="D24" s="8"/>
      <c r="E24" s="8" t="s">
        <v>41</v>
      </c>
      <c r="F24" s="8"/>
      <c r="G24" s="8"/>
      <c r="H24" s="8"/>
      <c r="I24" s="8"/>
      <c r="J24" s="8"/>
      <c r="K24" s="316" t="s">
        <v>46</v>
      </c>
      <c r="L24" s="316"/>
      <c r="M24" s="316"/>
      <c r="N24" s="316"/>
      <c r="O24" s="316"/>
      <c r="P24" s="316"/>
      <c r="Q24" s="317"/>
    </row>
    <row r="25" spans="1:17" ht="27" customHeight="1">
      <c r="A25" s="16"/>
      <c r="B25" s="8"/>
      <c r="C25" s="8"/>
      <c r="D25" s="8"/>
      <c r="E25" s="8"/>
      <c r="F25" s="8"/>
      <c r="G25" s="8"/>
      <c r="H25" s="8"/>
      <c r="I25" s="8"/>
      <c r="J25" s="8"/>
      <c r="K25" s="316"/>
      <c r="L25" s="316"/>
      <c r="M25" s="316"/>
      <c r="N25" s="316"/>
      <c r="O25" s="316"/>
      <c r="P25" s="316"/>
      <c r="Q25" s="317"/>
    </row>
    <row r="26" spans="1:17" ht="12.75">
      <c r="A26" s="16"/>
      <c r="B26" s="8"/>
      <c r="C26" s="8"/>
      <c r="D26" s="8"/>
      <c r="E26" s="8"/>
      <c r="F26" s="8"/>
      <c r="G26" s="8"/>
      <c r="H26" s="8"/>
      <c r="I26" s="8"/>
      <c r="J26" s="8"/>
      <c r="K26" s="8" t="s">
        <v>109</v>
      </c>
      <c r="L26" s="150">
        <f>'VERİ GİRİŞİ'!I3</f>
        <v>0</v>
      </c>
      <c r="M26" s="8"/>
      <c r="N26" s="8"/>
      <c r="O26" s="8"/>
      <c r="P26" s="8"/>
      <c r="Q26" s="21"/>
    </row>
    <row r="27" spans="1:17" ht="13.5" thickBot="1">
      <c r="A27" s="24"/>
      <c r="B27" s="25"/>
      <c r="C27" s="25"/>
      <c r="D27" s="25"/>
      <c r="E27" s="25"/>
      <c r="F27" s="25"/>
      <c r="G27" s="25"/>
      <c r="H27" s="25"/>
      <c r="I27" s="25"/>
      <c r="J27" s="25"/>
      <c r="K27" s="25"/>
      <c r="L27" s="25"/>
      <c r="M27" s="25"/>
      <c r="N27" s="25"/>
      <c r="O27" s="25"/>
      <c r="P27" s="25"/>
      <c r="Q27" s="26"/>
    </row>
    <row r="31" spans="1:8" ht="12.75">
      <c r="A31">
        <f>LEN(ROUNDDOWN(N15,0))</f>
        <v>1</v>
      </c>
      <c r="B31" s="23"/>
      <c r="C31" s="30">
        <v>1000</v>
      </c>
      <c r="D31" s="23">
        <v>100</v>
      </c>
      <c r="E31" s="23">
        <v>10</v>
      </c>
      <c r="F31" s="23">
        <v>1</v>
      </c>
      <c r="G31" s="23">
        <v>10</v>
      </c>
      <c r="H31" s="23">
        <v>1</v>
      </c>
    </row>
    <row r="32" spans="2:8" ht="12.75">
      <c r="B32" s="23"/>
      <c r="C32" s="23">
        <f>IF(A31&lt;4,0,LEFT(RIGHT($N$15,4),1))</f>
        <v>0</v>
      </c>
      <c r="D32" s="23">
        <f>IF(A31&lt;3,0,LEFT(RIGHT(ROUNDDOWN(N15,0),3),1))</f>
        <v>0</v>
      </c>
      <c r="E32" s="23" t="str">
        <f>LEFT(RIGHT(ROUNDDOWN(N15,0),2),1)</f>
        <v>0</v>
      </c>
      <c r="F32" s="31" t="str">
        <f>RIGHT(ROUNDDOWN(N15,0),1)</f>
        <v>0</v>
      </c>
      <c r="G32" s="23" t="str">
        <f>LEFT(RIGHT(TEXT(N15,"#,00"),2),1)</f>
        <v>0</v>
      </c>
      <c r="H32" s="31" t="str">
        <f>RIGHT(TEXT(N15,"#.00"),1)</f>
        <v>0</v>
      </c>
    </row>
    <row r="33" spans="1:9" ht="12.75">
      <c r="A33" t="str">
        <f>CONCATENATE(B33,C33,D33,E33,F33," ",G33,H33)</f>
        <v>ALİRA KURUŞ</v>
      </c>
      <c r="C33">
        <f>IF(VALUE(C32)=0,"",MID("         İKİ  ÜÇ   DÖRT BEŞ  ALTI YEDİ SEKİZDOKUZ",C32*5,5)&amp;"BİN")</f>
      </c>
      <c r="D33" t="str">
        <f>IF(VALUE(D32)=0,"A",MID("       YÜZ     İKİYÜZ  ÜÇYÜZ   DÖRTYÜZ BEŞYÜZ  ALTIYÜZ YEDİYÜZ SEKİZYÜZDOKUZYÜZ",D32*8,8))</f>
        <v>A</v>
      </c>
      <c r="E33">
        <f>IF(VALUE(E32)=0,"",MID("     ON    YİRMİ OTUZ  KIRK  ELLİ  ALTMIŞYETMİŞSEKSENDOKSAN",E32*6,6))</f>
      </c>
      <c r="F33" t="str">
        <f>IF(VALUE(F32)=0,"",MID("    BİR  İKİ  ÜÇ   DÖRT BEŞ  ALTI YEDİ SEKİZDOKUZ",F32*5,5))&amp;"LİRA"</f>
        <v>LİRA</v>
      </c>
      <c r="G33">
        <f>IF(VALUE(G32)=0,"",MID("     ON    YİRMİ OTUZ  KIRK  ELLİ  ALTMIŞYETMİŞSEKSENDOKSAN",G32*6,6))</f>
      </c>
      <c r="H33" t="str">
        <f>IF(VALUE(H32)=0,"",MID("    BİR  İKİ  ÜÇ   DÖRT BEŞ  ALTI YEDİ SEKİZDOKUZ",H32*5,5))&amp;"KURUŞ"</f>
        <v>KURUŞ</v>
      </c>
      <c r="I33" s="29"/>
    </row>
    <row r="34" ht="12.75">
      <c r="H34" s="29"/>
    </row>
  </sheetData>
  <sheetProtection password="E847" sheet="1"/>
  <mergeCells count="56">
    <mergeCell ref="S2:U2"/>
    <mergeCell ref="K24:Q25"/>
    <mergeCell ref="K22:L22"/>
    <mergeCell ref="A17:C17"/>
    <mergeCell ref="A16:D16"/>
    <mergeCell ref="E16:G16"/>
    <mergeCell ref="K16:Q16"/>
    <mergeCell ref="E17:I17"/>
    <mergeCell ref="E19:H19"/>
    <mergeCell ref="L20:M20"/>
    <mergeCell ref="N6:Q8"/>
    <mergeCell ref="L7:M7"/>
    <mergeCell ref="A14:B14"/>
    <mergeCell ref="E14:F14"/>
    <mergeCell ref="N14:Q14"/>
    <mergeCell ref="N15:Q15"/>
    <mergeCell ref="A12:B12"/>
    <mergeCell ref="E12:F12"/>
    <mergeCell ref="N12:Q12"/>
    <mergeCell ref="A15:H15"/>
    <mergeCell ref="A13:B13"/>
    <mergeCell ref="E13:F13"/>
    <mergeCell ref="N13:Q13"/>
    <mergeCell ref="E9:F9"/>
    <mergeCell ref="N9:Q9"/>
    <mergeCell ref="N11:Q11"/>
    <mergeCell ref="M5:Q5"/>
    <mergeCell ref="A9:B9"/>
    <mergeCell ref="E10:F10"/>
    <mergeCell ref="N10:Q10"/>
    <mergeCell ref="C3:E3"/>
    <mergeCell ref="A6:B8"/>
    <mergeCell ref="C6:D8"/>
    <mergeCell ref="K6:M6"/>
    <mergeCell ref="E6:F8"/>
    <mergeCell ref="G6:I7"/>
    <mergeCell ref="U10:U11"/>
    <mergeCell ref="A11:B11"/>
    <mergeCell ref="E11:F11"/>
    <mergeCell ref="W10:W11"/>
    <mergeCell ref="B5:E5"/>
    <mergeCell ref="J6:J8"/>
    <mergeCell ref="A10:B10"/>
    <mergeCell ref="F2:L5"/>
    <mergeCell ref="M2:Q2"/>
    <mergeCell ref="M4:Q4"/>
    <mergeCell ref="V10:V11"/>
    <mergeCell ref="D2:E2"/>
    <mergeCell ref="S16:W19"/>
    <mergeCell ref="T4:W4"/>
    <mergeCell ref="T12:T13"/>
    <mergeCell ref="U12:U13"/>
    <mergeCell ref="V12:V13"/>
    <mergeCell ref="W12:W13"/>
    <mergeCell ref="T5:W6"/>
    <mergeCell ref="T10:T11"/>
  </mergeCells>
  <printOptions/>
  <pageMargins left="0.5511811023622047" right="0.35433070866141736" top="0.7874015748031497" bottom="0.5905511811023623" header="0.5118110236220472" footer="0.31496062992125984"/>
  <pageSetup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sheetPr>
    <tabColor indexed="15"/>
    <pageSetUpPr fitToPage="1"/>
  </sheetPr>
  <dimension ref="A3:Y33"/>
  <sheetViews>
    <sheetView showGridLines="0" zoomScalePageLayoutView="0" workbookViewId="0" topLeftCell="A1">
      <selection activeCell="H10" sqref="H10"/>
    </sheetView>
  </sheetViews>
  <sheetFormatPr defaultColWidth="9.00390625" defaultRowHeight="12.75"/>
  <cols>
    <col min="1" max="1" width="28.75390625" style="0" customWidth="1"/>
    <col min="2" max="2" width="10.375" style="0" customWidth="1"/>
    <col min="3" max="3" width="10.25390625" style="0" customWidth="1"/>
    <col min="4" max="4" width="13.625" style="0" customWidth="1"/>
    <col min="5" max="5" width="5.875" style="0" customWidth="1"/>
    <col min="6" max="6" width="3.125" style="0" customWidth="1"/>
    <col min="7" max="7" width="9.00390625" style="0" customWidth="1"/>
    <col min="8" max="8" width="10.875" style="0" customWidth="1"/>
    <col min="9" max="9" width="8.75390625" style="0" customWidth="1"/>
    <col min="10" max="10" width="10.625" style="0" customWidth="1"/>
    <col min="14" max="17" width="3.75390625" style="0" customWidth="1"/>
    <col min="21" max="21" width="5.125" style="0" customWidth="1"/>
    <col min="22" max="22" width="18.00390625" style="0" customWidth="1"/>
    <col min="23" max="23" width="7.125" style="0" customWidth="1"/>
    <col min="24" max="24" width="11.125" style="0" customWidth="1"/>
  </cols>
  <sheetData>
    <row r="3" spans="13:17" ht="13.5" thickBot="1">
      <c r="M3" s="285" t="s">
        <v>9</v>
      </c>
      <c r="N3" s="285"/>
      <c r="O3" s="285"/>
      <c r="P3" s="285"/>
      <c r="Q3" s="285"/>
    </row>
    <row r="4" spans="1:17" ht="31.5" customHeight="1" thickBot="1">
      <c r="A4" s="32" t="s">
        <v>10</v>
      </c>
      <c r="B4" s="331" t="str">
        <f>'VERİ GİRİŞİ'!C3</f>
        <v>AAAAAAAAAA</v>
      </c>
      <c r="C4" s="340"/>
      <c r="D4" s="331" t="str">
        <f>'VERİ GİRİŞİ'!D3</f>
        <v>BBBB</v>
      </c>
      <c r="E4" s="332"/>
      <c r="F4" s="265" t="s">
        <v>11</v>
      </c>
      <c r="G4" s="265"/>
      <c r="H4" s="265"/>
      <c r="I4" s="265"/>
      <c r="J4" s="265"/>
      <c r="K4" s="265"/>
      <c r="L4" s="265"/>
      <c r="M4" s="311" t="s">
        <v>42</v>
      </c>
      <c r="N4" s="239"/>
      <c r="O4" s="239"/>
      <c r="P4" s="338"/>
      <c r="Q4" s="339"/>
    </row>
    <row r="5" spans="1:17" ht="24" customHeight="1">
      <c r="A5" s="83" t="s">
        <v>178</v>
      </c>
      <c r="B5" s="312" t="str">
        <f>'VERİ GİRİŞİ'!F3</f>
        <v>ÖĞRETMEN</v>
      </c>
      <c r="C5" s="347"/>
      <c r="D5" s="347">
        <f>'VERİ GİRİŞİ'!B3</f>
        <v>11111111111</v>
      </c>
      <c r="E5" s="360"/>
      <c r="F5" s="266"/>
      <c r="G5" s="266"/>
      <c r="H5" s="266"/>
      <c r="I5" s="266"/>
      <c r="J5" s="266"/>
      <c r="K5" s="266"/>
      <c r="L5" s="266"/>
      <c r="M5" s="82" t="s">
        <v>13</v>
      </c>
      <c r="N5" s="88">
        <v>2</v>
      </c>
      <c r="O5" s="88">
        <v>0</v>
      </c>
      <c r="P5" s="89">
        <v>2</v>
      </c>
      <c r="Q5" s="91">
        <v>0</v>
      </c>
    </row>
    <row r="6" spans="1:17" ht="24" customHeight="1">
      <c r="A6" s="84" t="s">
        <v>182</v>
      </c>
      <c r="B6" s="348" t="str">
        <f>'TAM YOLLUK'!B4</f>
        <v>2/2</v>
      </c>
      <c r="C6" s="349"/>
      <c r="D6" s="349"/>
      <c r="E6" s="350"/>
      <c r="F6" s="266"/>
      <c r="G6" s="266"/>
      <c r="H6" s="266"/>
      <c r="I6" s="266"/>
      <c r="J6" s="266"/>
      <c r="K6" s="266"/>
      <c r="L6" s="266"/>
      <c r="M6" s="280" t="s">
        <v>14</v>
      </c>
      <c r="N6" s="281"/>
      <c r="O6" s="281"/>
      <c r="P6" s="281"/>
      <c r="Q6" s="282"/>
    </row>
    <row r="7" spans="1:25" ht="24" customHeight="1" thickBot="1">
      <c r="A7" s="27" t="s">
        <v>135</v>
      </c>
      <c r="B7" s="333">
        <f>'VERİ GİRİŞİ'!U3</f>
        <v>0</v>
      </c>
      <c r="C7" s="334"/>
      <c r="D7" s="334"/>
      <c r="E7" s="335"/>
      <c r="F7" s="266"/>
      <c r="G7" s="266"/>
      <c r="H7" s="266"/>
      <c r="I7" s="266"/>
      <c r="J7" s="266"/>
      <c r="K7" s="266"/>
      <c r="L7" s="266"/>
      <c r="M7" s="290" t="s">
        <v>16</v>
      </c>
      <c r="N7" s="291"/>
      <c r="O7" s="291"/>
      <c r="P7" s="291"/>
      <c r="Q7" s="292"/>
      <c r="S7" s="319" t="s">
        <v>136</v>
      </c>
      <c r="T7" s="320"/>
      <c r="U7" s="320"/>
      <c r="V7" s="320"/>
      <c r="W7" s="320"/>
      <c r="X7" s="320"/>
      <c r="Y7" s="321"/>
    </row>
    <row r="8" spans="1:25" ht="12.75" customHeight="1">
      <c r="A8" s="341" t="s">
        <v>17</v>
      </c>
      <c r="B8" s="342"/>
      <c r="C8" s="262" t="s">
        <v>10</v>
      </c>
      <c r="D8" s="258"/>
      <c r="E8" s="262" t="s">
        <v>18</v>
      </c>
      <c r="F8" s="258"/>
      <c r="G8" s="262" t="s">
        <v>19</v>
      </c>
      <c r="H8" s="285"/>
      <c r="I8" s="9"/>
      <c r="J8" s="287" t="s">
        <v>20</v>
      </c>
      <c r="K8" s="288" t="s">
        <v>21</v>
      </c>
      <c r="L8" s="288"/>
      <c r="M8" s="289"/>
      <c r="N8" s="293" t="s">
        <v>22</v>
      </c>
      <c r="O8" s="294"/>
      <c r="P8" s="294"/>
      <c r="Q8" s="295"/>
      <c r="S8" s="322"/>
      <c r="T8" s="323"/>
      <c r="U8" s="323"/>
      <c r="V8" s="323"/>
      <c r="W8" s="323"/>
      <c r="X8" s="323"/>
      <c r="Y8" s="324"/>
    </row>
    <row r="9" spans="1:25" ht="20.25" customHeight="1">
      <c r="A9" s="343"/>
      <c r="B9" s="344"/>
      <c r="C9" s="262"/>
      <c r="D9" s="258"/>
      <c r="E9" s="262"/>
      <c r="F9" s="258"/>
      <c r="G9" s="283"/>
      <c r="H9" s="286"/>
      <c r="I9" s="9"/>
      <c r="J9" s="287"/>
      <c r="K9" s="11" t="s">
        <v>23</v>
      </c>
      <c r="L9" s="244" t="s">
        <v>24</v>
      </c>
      <c r="M9" s="244"/>
      <c r="N9" s="262"/>
      <c r="O9" s="285"/>
      <c r="P9" s="285"/>
      <c r="Q9" s="296"/>
      <c r="S9" s="322"/>
      <c r="T9" s="323"/>
      <c r="U9" s="323"/>
      <c r="V9" s="323"/>
      <c r="W9" s="323"/>
      <c r="X9" s="323"/>
      <c r="Y9" s="324"/>
    </row>
    <row r="10" spans="1:25" ht="48" customHeight="1">
      <c r="A10" s="345"/>
      <c r="B10" s="346"/>
      <c r="C10" s="283"/>
      <c r="D10" s="284"/>
      <c r="E10" s="263"/>
      <c r="F10" s="264"/>
      <c r="G10" s="166" t="s">
        <v>183</v>
      </c>
      <c r="H10" s="166" t="s">
        <v>184</v>
      </c>
      <c r="I10" s="10" t="s">
        <v>185</v>
      </c>
      <c r="J10" s="288"/>
      <c r="K10" s="12" t="s">
        <v>28</v>
      </c>
      <c r="L10" s="11" t="s">
        <v>29</v>
      </c>
      <c r="M10" s="12" t="s">
        <v>30</v>
      </c>
      <c r="N10" s="283"/>
      <c r="O10" s="286"/>
      <c r="P10" s="286"/>
      <c r="Q10" s="297"/>
      <c r="S10" s="322"/>
      <c r="T10" s="323"/>
      <c r="U10" s="323"/>
      <c r="V10" s="323"/>
      <c r="W10" s="323"/>
      <c r="X10" s="323"/>
      <c r="Y10" s="324"/>
    </row>
    <row r="11" spans="1:25" ht="30.75" customHeight="1">
      <c r="A11" s="337" t="str">
        <f>" Gemlik / "&amp;HLOOKUP('VERİ GİRİŞİ'!K2,'VERİ GİRİŞİ'!K2:K368,Kişi,1)</f>
        <v> Gemlik / </v>
      </c>
      <c r="B11" s="280"/>
      <c r="C11" s="4" t="str">
        <f>IF(HLOOKUP('VERİ GİRİŞİ'!C2,'VERİ GİRİŞİ'!C2:L368,Kişi,1)=0,"",HLOOKUP('VERİ GİRİŞİ'!C2,'VERİ GİRİŞİ'!C2:L368,Kişi,1))</f>
        <v>AAAAAAAAAA</v>
      </c>
      <c r="D11" s="7" t="str">
        <f>IF(C11="","",D$4)</f>
        <v>BBBB</v>
      </c>
      <c r="E11" s="268" t="s">
        <v>31</v>
      </c>
      <c r="F11" s="268"/>
      <c r="G11" s="90">
        <f>'VERİ GİRİŞİ'!T3</f>
        <v>0.154461</v>
      </c>
      <c r="H11" s="165">
        <v>13558</v>
      </c>
      <c r="I11" s="14">
        <f>(G11*H11)</f>
        <v>2094.182238</v>
      </c>
      <c r="J11" s="14"/>
      <c r="K11" s="14"/>
      <c r="L11" s="15"/>
      <c r="M11" s="14"/>
      <c r="N11" s="272">
        <f>SUM(I11:M11)</f>
        <v>2094.182238</v>
      </c>
      <c r="O11" s="272"/>
      <c r="P11" s="272"/>
      <c r="Q11" s="273"/>
      <c r="S11" s="325"/>
      <c r="T11" s="326"/>
      <c r="U11" s="326"/>
      <c r="V11" s="326"/>
      <c r="W11" s="326"/>
      <c r="X11" s="326"/>
      <c r="Y11" s="327"/>
    </row>
    <row r="12" spans="1:17" ht="30.75" customHeight="1">
      <c r="A12" s="267"/>
      <c r="B12" s="268"/>
      <c r="C12" s="4"/>
      <c r="D12" s="7"/>
      <c r="E12" s="268"/>
      <c r="F12" s="268"/>
      <c r="G12" s="12"/>
      <c r="H12" s="14"/>
      <c r="I12" s="14"/>
      <c r="J12" s="14"/>
      <c r="K12" s="14"/>
      <c r="L12" s="14"/>
      <c r="M12" s="14"/>
      <c r="N12" s="272"/>
      <c r="O12" s="272"/>
      <c r="P12" s="272"/>
      <c r="Q12" s="273"/>
    </row>
    <row r="13" spans="1:24" ht="30.75" customHeight="1">
      <c r="A13" s="267"/>
      <c r="B13" s="268"/>
      <c r="C13" s="4"/>
      <c r="D13" s="7"/>
      <c r="E13" s="268"/>
      <c r="F13" s="268"/>
      <c r="G13" s="12"/>
      <c r="H13" s="14"/>
      <c r="I13" s="14"/>
      <c r="J13" s="14"/>
      <c r="K13" s="14"/>
      <c r="L13" s="14"/>
      <c r="M13" s="14"/>
      <c r="N13" s="272"/>
      <c r="O13" s="272"/>
      <c r="P13" s="272"/>
      <c r="Q13" s="273"/>
      <c r="U13" s="246" t="s">
        <v>131</v>
      </c>
      <c r="V13" s="247"/>
      <c r="W13" s="247"/>
      <c r="X13" s="248"/>
    </row>
    <row r="14" spans="1:24" ht="30.75" customHeight="1">
      <c r="A14" s="267"/>
      <c r="B14" s="268"/>
      <c r="C14" s="4"/>
      <c r="D14" s="7"/>
      <c r="E14" s="268"/>
      <c r="F14" s="268"/>
      <c r="G14" s="12"/>
      <c r="H14" s="14"/>
      <c r="I14" s="14"/>
      <c r="J14" s="14"/>
      <c r="K14" s="14"/>
      <c r="L14" s="14"/>
      <c r="M14" s="14"/>
      <c r="N14" s="272"/>
      <c r="O14" s="272"/>
      <c r="P14" s="272"/>
      <c r="Q14" s="273"/>
      <c r="U14" s="249" t="s">
        <v>140</v>
      </c>
      <c r="V14" s="250"/>
      <c r="W14" s="250"/>
      <c r="X14" s="251"/>
    </row>
    <row r="15" spans="1:24" ht="2.25" customHeight="1">
      <c r="A15" s="267"/>
      <c r="B15" s="268"/>
      <c r="C15" s="4"/>
      <c r="D15" s="7"/>
      <c r="E15" s="268"/>
      <c r="F15" s="268"/>
      <c r="G15" s="6"/>
      <c r="H15" s="6"/>
      <c r="I15" s="6"/>
      <c r="J15" s="14"/>
      <c r="K15" s="14"/>
      <c r="L15" s="14"/>
      <c r="M15" s="14"/>
      <c r="N15" s="272"/>
      <c r="O15" s="272"/>
      <c r="P15" s="272"/>
      <c r="Q15" s="273"/>
      <c r="U15" s="252"/>
      <c r="V15" s="253"/>
      <c r="W15" s="253"/>
      <c r="X15" s="254"/>
    </row>
    <row r="16" spans="1:24" ht="35.25" customHeight="1">
      <c r="A16" s="351" t="s">
        <v>32</v>
      </c>
      <c r="B16" s="352"/>
      <c r="C16" s="352"/>
      <c r="D16" s="352"/>
      <c r="E16" s="352"/>
      <c r="F16" s="352"/>
      <c r="G16" s="352"/>
      <c r="H16" s="352"/>
      <c r="I16" s="167">
        <f>SUM(I11:I15)</f>
        <v>2094.182238</v>
      </c>
      <c r="J16" s="353"/>
      <c r="K16" s="352"/>
      <c r="L16" s="352"/>
      <c r="M16" s="354"/>
      <c r="N16" s="357">
        <f>SUM(N11:Q15)</f>
        <v>2094.182238</v>
      </c>
      <c r="O16" s="358"/>
      <c r="P16" s="358"/>
      <c r="Q16" s="359"/>
      <c r="U16" s="94" t="s">
        <v>116</v>
      </c>
      <c r="V16" s="94" t="s">
        <v>117</v>
      </c>
      <c r="W16" s="94" t="s">
        <v>118</v>
      </c>
      <c r="X16" s="94" t="s">
        <v>119</v>
      </c>
    </row>
    <row r="17" spans="1:24" ht="24" customHeight="1">
      <c r="A17" s="16"/>
      <c r="B17" s="232" t="str">
        <f>A11</f>
        <v> Gemlik / </v>
      </c>
      <c r="C17" s="232"/>
      <c r="D17" s="17"/>
      <c r="E17" s="356" t="s">
        <v>139</v>
      </c>
      <c r="F17" s="232"/>
      <c r="G17" s="232"/>
      <c r="H17" s="96" t="str">
        <f>C11</f>
        <v>AAAAAAAAAA</v>
      </c>
      <c r="I17" s="96" t="str">
        <f>D4</f>
        <v>BBBB</v>
      </c>
      <c r="J17" s="8"/>
      <c r="K17" s="356" t="s">
        <v>115</v>
      </c>
      <c r="L17" s="232"/>
      <c r="M17" s="232"/>
      <c r="N17" s="232"/>
      <c r="O17" s="232"/>
      <c r="P17" s="232"/>
      <c r="Q17" s="233"/>
      <c r="U17" s="94">
        <v>1</v>
      </c>
      <c r="V17" s="95" t="s">
        <v>129</v>
      </c>
      <c r="W17" s="95">
        <v>1</v>
      </c>
      <c r="X17" s="95" t="s">
        <v>120</v>
      </c>
    </row>
    <row r="18" spans="1:24" ht="18" customHeight="1">
      <c r="A18" s="306"/>
      <c r="B18" s="355"/>
      <c r="C18" s="355"/>
      <c r="D18" s="18"/>
      <c r="E18" s="305"/>
      <c r="F18" s="305"/>
      <c r="G18" s="305"/>
      <c r="H18" s="305"/>
      <c r="I18" s="19"/>
      <c r="J18" s="20"/>
      <c r="K18" s="8"/>
      <c r="L18" s="8"/>
      <c r="M18" s="8"/>
      <c r="N18" s="8"/>
      <c r="O18" s="8"/>
      <c r="P18" s="8"/>
      <c r="Q18" s="21"/>
      <c r="U18" s="94">
        <v>2</v>
      </c>
      <c r="V18" s="95" t="s">
        <v>121</v>
      </c>
      <c r="W18" s="95">
        <v>1</v>
      </c>
      <c r="X18" s="95" t="s">
        <v>120</v>
      </c>
    </row>
    <row r="19" spans="1:24" ht="12.75" customHeight="1">
      <c r="A19" s="16"/>
      <c r="B19" s="8"/>
      <c r="C19" s="8"/>
      <c r="D19" s="8"/>
      <c r="E19" s="8"/>
      <c r="F19" s="8"/>
      <c r="G19" s="8"/>
      <c r="H19" s="8"/>
      <c r="I19" s="8"/>
      <c r="J19" s="8"/>
      <c r="K19" s="8"/>
      <c r="L19" s="8"/>
      <c r="M19" s="8"/>
      <c r="N19" s="8"/>
      <c r="O19" s="8"/>
      <c r="P19" s="8"/>
      <c r="Q19" s="21"/>
      <c r="U19" s="241">
        <v>3</v>
      </c>
      <c r="V19" s="328" t="s">
        <v>122</v>
      </c>
      <c r="W19" s="328">
        <v>1</v>
      </c>
      <c r="X19" s="328" t="s">
        <v>123</v>
      </c>
    </row>
    <row r="20" spans="1:24" ht="12.75">
      <c r="A20" s="16"/>
      <c r="B20" s="8"/>
      <c r="C20" s="8"/>
      <c r="D20" s="8"/>
      <c r="E20" s="302" t="s">
        <v>34</v>
      </c>
      <c r="F20" s="302"/>
      <c r="G20" s="302"/>
      <c r="H20" s="302"/>
      <c r="I20" s="22"/>
      <c r="J20" s="8"/>
      <c r="K20" s="8"/>
      <c r="L20" s="8" t="s">
        <v>35</v>
      </c>
      <c r="M20" s="22"/>
      <c r="N20" s="8"/>
      <c r="O20" s="8"/>
      <c r="P20" s="8"/>
      <c r="Q20" s="21"/>
      <c r="U20" s="242"/>
      <c r="V20" s="329"/>
      <c r="W20" s="329"/>
      <c r="X20" s="329"/>
    </row>
    <row r="21" spans="1:24" ht="2.25" customHeight="1">
      <c r="A21" s="16" t="s">
        <v>36</v>
      </c>
      <c r="B21" s="8"/>
      <c r="C21" s="8"/>
      <c r="D21" s="8"/>
      <c r="E21" s="8"/>
      <c r="F21" s="8"/>
      <c r="G21" s="8"/>
      <c r="H21" s="8"/>
      <c r="I21" s="8"/>
      <c r="J21" s="8"/>
      <c r="K21" s="8"/>
      <c r="L21" s="301">
        <f ca="1">NOW()</f>
        <v>44064.44007604167</v>
      </c>
      <c r="M21" s="302"/>
      <c r="N21" s="8"/>
      <c r="O21" s="8"/>
      <c r="P21" s="8"/>
      <c r="Q21" s="21"/>
      <c r="U21" s="243">
        <v>4</v>
      </c>
      <c r="V21" s="318" t="s">
        <v>163</v>
      </c>
      <c r="W21" s="318">
        <v>1</v>
      </c>
      <c r="X21" s="318" t="s">
        <v>125</v>
      </c>
    </row>
    <row r="22" spans="1:24" ht="21" customHeight="1">
      <c r="A22" s="16" t="s">
        <v>37</v>
      </c>
      <c r="B22" s="8"/>
      <c r="C22" s="8"/>
      <c r="D22" s="8"/>
      <c r="E22" s="336" t="s">
        <v>102</v>
      </c>
      <c r="F22" s="336"/>
      <c r="G22" s="8">
        <f>'VERİ GİRİŞİ'!S3</f>
        <v>0</v>
      </c>
      <c r="H22" s="8"/>
      <c r="I22" s="8"/>
      <c r="J22" s="8"/>
      <c r="K22" s="8"/>
      <c r="L22" s="8"/>
      <c r="M22" s="8"/>
      <c r="N22" s="8"/>
      <c r="O22" s="8"/>
      <c r="P22" s="8"/>
      <c r="Q22" s="21"/>
      <c r="U22" s="243"/>
      <c r="V22" s="318"/>
      <c r="W22" s="318"/>
      <c r="X22" s="318"/>
    </row>
    <row r="23" spans="1:24" ht="12.75" customHeight="1">
      <c r="A23" s="16" t="s">
        <v>38</v>
      </c>
      <c r="B23" s="8"/>
      <c r="C23" s="8"/>
      <c r="D23" s="8"/>
      <c r="E23" s="330" t="s">
        <v>112</v>
      </c>
      <c r="F23" s="330"/>
      <c r="G23" s="8" t="str">
        <f>'VERİ GİRİŞİ'!S2</f>
        <v>Okul/Kurum Müdürü</v>
      </c>
      <c r="H23" s="8"/>
      <c r="I23" s="8"/>
      <c r="J23" s="8"/>
      <c r="K23" s="8"/>
      <c r="L23" s="92" t="str">
        <f>B4</f>
        <v>AAAAAAAAAA</v>
      </c>
      <c r="M23" s="28" t="str">
        <f>D4</f>
        <v>BBBB</v>
      </c>
      <c r="N23" s="8"/>
      <c r="O23" s="8"/>
      <c r="P23" s="8"/>
      <c r="Q23" s="21"/>
      <c r="U23" s="243"/>
      <c r="V23" s="318"/>
      <c r="W23" s="318"/>
      <c r="X23" s="318"/>
    </row>
    <row r="24" spans="1:24" ht="12.75">
      <c r="A24" s="16"/>
      <c r="B24" s="8"/>
      <c r="C24" s="8"/>
      <c r="D24" s="8"/>
      <c r="E24" s="8" t="s">
        <v>39</v>
      </c>
      <c r="F24" s="8" t="s">
        <v>9</v>
      </c>
      <c r="G24" s="8"/>
      <c r="H24" s="8"/>
      <c r="I24" s="8"/>
      <c r="J24" s="8"/>
      <c r="K24" s="8"/>
      <c r="L24" s="22" t="s">
        <v>40</v>
      </c>
      <c r="M24" s="8"/>
      <c r="N24" s="8"/>
      <c r="O24" s="8"/>
      <c r="P24" s="8"/>
      <c r="Q24" s="21"/>
      <c r="U24" s="243"/>
      <c r="V24" s="318"/>
      <c r="W24" s="318"/>
      <c r="X24" s="318"/>
    </row>
    <row r="25" spans="1:17" ht="12.75">
      <c r="A25" s="16"/>
      <c r="B25" s="8"/>
      <c r="C25" s="8"/>
      <c r="D25" s="8"/>
      <c r="E25" s="8"/>
      <c r="F25" s="8"/>
      <c r="G25" s="8"/>
      <c r="H25" s="8"/>
      <c r="I25" s="8"/>
      <c r="J25" s="8"/>
      <c r="K25" s="316" t="s">
        <v>46</v>
      </c>
      <c r="L25" s="316"/>
      <c r="M25" s="316"/>
      <c r="N25" s="316"/>
      <c r="O25" s="316"/>
      <c r="P25" s="316"/>
      <c r="Q25" s="317"/>
    </row>
    <row r="26" spans="1:17" ht="12.75">
      <c r="A26" s="16"/>
      <c r="B26" s="8"/>
      <c r="C26" s="8"/>
      <c r="D26" s="8"/>
      <c r="E26" s="8" t="s">
        <v>41</v>
      </c>
      <c r="F26" s="8"/>
      <c r="G26" s="8"/>
      <c r="H26" s="8"/>
      <c r="I26" s="8"/>
      <c r="J26" s="8"/>
      <c r="K26" s="316"/>
      <c r="L26" s="316"/>
      <c r="M26" s="316"/>
      <c r="N26" s="316"/>
      <c r="O26" s="316"/>
      <c r="P26" s="316"/>
      <c r="Q26" s="317"/>
    </row>
    <row r="27" spans="1:17" ht="13.5" thickBot="1">
      <c r="A27" s="24"/>
      <c r="B27" s="25"/>
      <c r="C27" s="25"/>
      <c r="D27" s="25"/>
      <c r="E27" s="25"/>
      <c r="F27" s="25"/>
      <c r="G27" s="25"/>
      <c r="H27" s="25"/>
      <c r="I27" s="25"/>
      <c r="J27" s="25"/>
      <c r="K27" s="25" t="s">
        <v>109</v>
      </c>
      <c r="L27" s="93">
        <f>'VERİ GİRİŞİ'!I3</f>
        <v>0</v>
      </c>
      <c r="M27" s="25"/>
      <c r="N27" s="25"/>
      <c r="O27" s="25"/>
      <c r="P27" s="25"/>
      <c r="Q27" s="26"/>
    </row>
    <row r="31" spans="1:8" ht="12.75">
      <c r="A31">
        <f>LEN(ROUNDDOWN(N16,0))</f>
        <v>4</v>
      </c>
      <c r="B31" s="23"/>
      <c r="C31" s="30">
        <v>1000</v>
      </c>
      <c r="D31" s="23">
        <v>100</v>
      </c>
      <c r="E31" s="23">
        <v>10</v>
      </c>
      <c r="F31" s="23">
        <v>1</v>
      </c>
      <c r="G31" s="23">
        <v>10</v>
      </c>
      <c r="H31" s="23">
        <v>1</v>
      </c>
    </row>
    <row r="32" spans="2:8" ht="12.75">
      <c r="B32" s="23"/>
      <c r="C32" s="23" t="str">
        <f>IF(A31&lt;3,0,LEFT(RIGHT(ROUNDDOWN(N16,0),4),1))</f>
        <v>2</v>
      </c>
      <c r="D32" s="23" t="str">
        <f>IF(A31&lt;3,0,LEFT(RIGHT(ROUNDDOWN(N16,0),3),1))</f>
        <v>0</v>
      </c>
      <c r="E32" s="23" t="str">
        <f>LEFT(RIGHT(ROUNDDOWN(N16,0),2),1)</f>
        <v>9</v>
      </c>
      <c r="F32" s="31" t="str">
        <f>RIGHT(ROUNDDOWN(N16,0),1)</f>
        <v>4</v>
      </c>
      <c r="G32" s="23" t="str">
        <f>LEFT(RIGHT(TEXT(N16,"#,00"),2),1)</f>
        <v>1</v>
      </c>
      <c r="H32" s="31" t="str">
        <f>RIGHT(TEXT(N16,"#,00"),1)</f>
        <v>8</v>
      </c>
    </row>
    <row r="33" spans="1:9" ht="12.75">
      <c r="A33" t="str">
        <f>CONCATENATE(B33,C33,D33,E33,F33," ",G33,H33)</f>
        <v>İKİ  BİNADOKSANDÖRT LİRA ON    SEKİZKURUŞ</v>
      </c>
      <c r="C33" t="str">
        <f>IF(VALUE(C32)=0,"",MID("         İKİ  ÜÇ   DÖRT BEŞ  ALTI YEDİ SEKİZDOKUZ",C32*5,5)&amp;"BİN")</f>
        <v>İKİ  BİN</v>
      </c>
      <c r="D33" t="str">
        <f>IF(VALUE(D32)=0,"A",MID("       YÜZ     İKİYÜZ  ÜÇYÜZ   DÖRTYÜZ BEŞYÜZ  ALTIYÜZ YEDİYÜZ SEKİZYÜZDOKUZYÜZ",D32*8,8))</f>
        <v>A</v>
      </c>
      <c r="E33" t="str">
        <f>IF(VALUE(E32)=0,"",MID("     ON    YİRMİ OTUZ  KIRK  ELLİ  ALTMIŞYETMİŞSEKSENDOKSAN",E32*6,6))</f>
        <v>DOKSAN</v>
      </c>
      <c r="F33" t="str">
        <f>IF(VALUE(F32)=0,"",MID("    BİR  İKİ  ÜÇ   DÖRT BEŞ  ALTI YEDİ SEKİZDOKUZ",F32*5,5))&amp;"LİRA"</f>
        <v>DÖRT LİRA</v>
      </c>
      <c r="G33" t="str">
        <f>IF(VALUE(G32)=0,"",MID("     ON    YİRMİ OTUZ  KIRK  ELLİ  ALTMIŞYETMİŞSEKSENDOKSAN",G32*6,6))</f>
        <v>ON    </v>
      </c>
      <c r="H33" t="str">
        <f>IF(VALUE(H32)=0,"",MID("    BİR  İKİ  ÜÇ   DÖRT BEŞ  ALTI YEDİ SEKİZDOKUZ",H32*5,5))&amp;"KURUŞ"</f>
        <v>SEKİZKURUŞ</v>
      </c>
      <c r="I33" s="29"/>
    </row>
  </sheetData>
  <sheetProtection password="E847" sheet="1"/>
  <mergeCells count="58">
    <mergeCell ref="E17:G17"/>
    <mergeCell ref="K17:Q17"/>
    <mergeCell ref="N16:Q16"/>
    <mergeCell ref="A15:B15"/>
    <mergeCell ref="D5:E5"/>
    <mergeCell ref="A12:B12"/>
    <mergeCell ref="E14:F14"/>
    <mergeCell ref="N13:Q13"/>
    <mergeCell ref="A14:B14"/>
    <mergeCell ref="A13:B13"/>
    <mergeCell ref="L21:M21"/>
    <mergeCell ref="E18:H18"/>
    <mergeCell ref="E20:H20"/>
    <mergeCell ref="L9:M9"/>
    <mergeCell ref="E8:F10"/>
    <mergeCell ref="E15:F15"/>
    <mergeCell ref="A16:H16"/>
    <mergeCell ref="J16:M16"/>
    <mergeCell ref="A18:C18"/>
    <mergeCell ref="B17:C17"/>
    <mergeCell ref="B4:C4"/>
    <mergeCell ref="G8:H9"/>
    <mergeCell ref="J8:J10"/>
    <mergeCell ref="K8:M8"/>
    <mergeCell ref="E13:F13"/>
    <mergeCell ref="C8:D10"/>
    <mergeCell ref="A8:B10"/>
    <mergeCell ref="B5:C5"/>
    <mergeCell ref="B6:E6"/>
    <mergeCell ref="M3:Q3"/>
    <mergeCell ref="M4:Q4"/>
    <mergeCell ref="M6:Q6"/>
    <mergeCell ref="M7:Q7"/>
    <mergeCell ref="W19:W20"/>
    <mergeCell ref="X19:X20"/>
    <mergeCell ref="N8:Q10"/>
    <mergeCell ref="N14:Q14"/>
    <mergeCell ref="N15:Q15"/>
    <mergeCell ref="N12:Q12"/>
    <mergeCell ref="E23:F23"/>
    <mergeCell ref="K25:Q26"/>
    <mergeCell ref="D4:E4"/>
    <mergeCell ref="B7:E7"/>
    <mergeCell ref="E22:F22"/>
    <mergeCell ref="F4:L7"/>
    <mergeCell ref="E11:F11"/>
    <mergeCell ref="E12:F12"/>
    <mergeCell ref="N11:Q11"/>
    <mergeCell ref="A11:B11"/>
    <mergeCell ref="U21:U24"/>
    <mergeCell ref="V21:V24"/>
    <mergeCell ref="W21:W24"/>
    <mergeCell ref="X21:X24"/>
    <mergeCell ref="S7:Y11"/>
    <mergeCell ref="U19:U20"/>
    <mergeCell ref="V19:V20"/>
    <mergeCell ref="U13:X13"/>
    <mergeCell ref="U14:X15"/>
  </mergeCells>
  <printOptions horizontalCentered="1"/>
  <pageMargins left="0.7480314960629921" right="0.7480314960629921" top="0.5905511811023623" bottom="0.984251968503937" header="0.5118110236220472" footer="0.5118110236220472"/>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2:B12"/>
  <sheetViews>
    <sheetView zoomScalePageLayoutView="0" workbookViewId="0" topLeftCell="A1">
      <selection activeCell="A15" sqref="A15"/>
    </sheetView>
  </sheetViews>
  <sheetFormatPr defaultColWidth="9.00390625" defaultRowHeight="24.75" customHeight="1"/>
  <cols>
    <col min="1" max="1" width="71.75390625" style="35" customWidth="1"/>
    <col min="2" max="2" width="27.00390625" style="0" customWidth="1"/>
  </cols>
  <sheetData>
    <row r="2" spans="1:2" ht="37.5" customHeight="1">
      <c r="A2" s="366" t="s">
        <v>83</v>
      </c>
      <c r="B2" s="366"/>
    </row>
    <row r="3" spans="1:2" ht="100.5" customHeight="1">
      <c r="A3" s="363" t="s">
        <v>84</v>
      </c>
      <c r="B3" s="363"/>
    </row>
    <row r="4" spans="1:2" ht="171" customHeight="1">
      <c r="A4" s="364" t="s">
        <v>85</v>
      </c>
      <c r="B4" s="364"/>
    </row>
    <row r="5" spans="1:2" ht="25.5" customHeight="1" thickBot="1">
      <c r="A5" s="365" t="s">
        <v>86</v>
      </c>
      <c r="B5" s="365"/>
    </row>
    <row r="6" spans="1:2" ht="36.75" customHeight="1" thickBot="1">
      <c r="A6" s="361" t="s">
        <v>87</v>
      </c>
      <c r="B6" s="362"/>
    </row>
    <row r="7" spans="1:2" ht="24.75" customHeight="1" thickBot="1">
      <c r="A7" s="76" t="s">
        <v>88</v>
      </c>
      <c r="B7" s="77">
        <v>0.11794</v>
      </c>
    </row>
    <row r="8" spans="1:2" ht="24.75" customHeight="1" thickBot="1">
      <c r="A8" s="78" t="s">
        <v>89</v>
      </c>
      <c r="B8" s="79" t="s">
        <v>90</v>
      </c>
    </row>
    <row r="9" spans="1:2" ht="24.75" customHeight="1" thickBot="1">
      <c r="A9" s="76" t="s">
        <v>91</v>
      </c>
      <c r="B9" s="76" t="s">
        <v>92</v>
      </c>
    </row>
    <row r="10" spans="1:2" ht="24.75" customHeight="1" thickBot="1">
      <c r="A10" s="78" t="s">
        <v>93</v>
      </c>
      <c r="B10" s="78" t="s">
        <v>94</v>
      </c>
    </row>
    <row r="11" spans="1:2" ht="24.75" customHeight="1" thickBot="1">
      <c r="A11" s="77" t="s">
        <v>95</v>
      </c>
      <c r="B11" s="77" t="s">
        <v>96</v>
      </c>
    </row>
    <row r="12" spans="1:2" ht="63" customHeight="1">
      <c r="A12" s="367" t="s">
        <v>97</v>
      </c>
      <c r="B12" s="367"/>
    </row>
  </sheetData>
  <sheetProtection/>
  <mergeCells count="6">
    <mergeCell ref="A6:B6"/>
    <mergeCell ref="A3:B3"/>
    <mergeCell ref="A4:B4"/>
    <mergeCell ref="A5:B5"/>
    <mergeCell ref="A2:B2"/>
    <mergeCell ref="A12:B12"/>
  </mergeCells>
  <printOptions/>
  <pageMargins left="0.7086614173228347" right="0.7086614173228347" top="0.7480314960629921" bottom="0.7480314960629921" header="0.31496062992125984" footer="0.31496062992125984"/>
  <pageSetup orientation="portrait" paperSize="9" scale="75" r:id="rId1"/>
</worksheet>
</file>

<file path=xl/worksheets/sheet8.xml><?xml version="1.0" encoding="utf-8"?>
<worksheet xmlns="http://schemas.openxmlformats.org/spreadsheetml/2006/main" xmlns:r="http://schemas.openxmlformats.org/officeDocument/2006/relationships">
  <dimension ref="B3:X31"/>
  <sheetViews>
    <sheetView zoomScalePageLayoutView="0" workbookViewId="0" topLeftCell="A1">
      <selection activeCell="H16" sqref="H16"/>
    </sheetView>
  </sheetViews>
  <sheetFormatPr defaultColWidth="9.00390625" defaultRowHeight="12.75"/>
  <cols>
    <col min="1" max="1" width="9.125" style="99" customWidth="1"/>
    <col min="8" max="8" width="14.25390625" style="0" customWidth="1"/>
    <col min="22" max="22" width="16.625" style="0" customWidth="1"/>
    <col min="23" max="23" width="9.125" style="99" customWidth="1"/>
  </cols>
  <sheetData>
    <row r="1" s="99" customFormat="1" ht="12.75"/>
    <row r="2" s="99" customFormat="1" ht="7.5" customHeight="1" thickBot="1"/>
    <row r="3" spans="2:22" ht="39.75" customHeight="1">
      <c r="B3" s="389" t="s">
        <v>175</v>
      </c>
      <c r="C3" s="390"/>
      <c r="D3" s="390"/>
      <c r="E3" s="390"/>
      <c r="F3" s="390"/>
      <c r="G3" s="390"/>
      <c r="H3" s="390"/>
      <c r="I3" s="390"/>
      <c r="J3" s="390"/>
      <c r="K3" s="390"/>
      <c r="L3" s="390"/>
      <c r="M3" s="390"/>
      <c r="N3" s="390"/>
      <c r="O3" s="390"/>
      <c r="P3" s="390"/>
      <c r="Q3" s="390"/>
      <c r="R3" s="390"/>
      <c r="S3" s="390"/>
      <c r="T3" s="390"/>
      <c r="U3" s="390"/>
      <c r="V3" s="391"/>
    </row>
    <row r="4" spans="2:22" s="99" customFormat="1" ht="6.75" customHeight="1">
      <c r="B4" s="137"/>
      <c r="C4" s="107"/>
      <c r="D4" s="107"/>
      <c r="E4" s="107"/>
      <c r="F4" s="107"/>
      <c r="G4" s="107"/>
      <c r="H4" s="107"/>
      <c r="I4" s="107"/>
      <c r="J4" s="107"/>
      <c r="K4" s="107"/>
      <c r="L4" s="107"/>
      <c r="M4" s="107"/>
      <c r="N4" s="107"/>
      <c r="O4" s="107"/>
      <c r="P4" s="107"/>
      <c r="Q4" s="107"/>
      <c r="R4" s="107"/>
      <c r="S4" s="107"/>
      <c r="T4" s="107"/>
      <c r="U4" s="107"/>
      <c r="V4" s="138"/>
    </row>
    <row r="5" spans="2:22" ht="20.25">
      <c r="B5" s="392" t="s">
        <v>141</v>
      </c>
      <c r="C5" s="393"/>
      <c r="D5" s="393"/>
      <c r="E5" s="393"/>
      <c r="F5" s="393"/>
      <c r="G5" s="393"/>
      <c r="H5" s="393"/>
      <c r="I5" s="393"/>
      <c r="J5" s="393"/>
      <c r="K5" s="393"/>
      <c r="L5" s="393"/>
      <c r="M5" s="393"/>
      <c r="N5" s="393"/>
      <c r="O5" s="393"/>
      <c r="P5" s="393"/>
      <c r="Q5" s="393"/>
      <c r="R5" s="393"/>
      <c r="S5" s="393"/>
      <c r="T5" s="393"/>
      <c r="U5" s="393"/>
      <c r="V5" s="394"/>
    </row>
    <row r="6" spans="2:22" ht="30.75" customHeight="1">
      <c r="B6" s="386" t="s">
        <v>171</v>
      </c>
      <c r="C6" s="387"/>
      <c r="D6" s="387"/>
      <c r="E6" s="387"/>
      <c r="F6" s="387"/>
      <c r="G6" s="387"/>
      <c r="H6" s="387"/>
      <c r="I6" s="387"/>
      <c r="J6" s="387"/>
      <c r="K6" s="387"/>
      <c r="L6" s="387"/>
      <c r="M6" s="387"/>
      <c r="N6" s="387"/>
      <c r="O6" s="387"/>
      <c r="P6" s="387"/>
      <c r="Q6" s="387"/>
      <c r="R6" s="387"/>
      <c r="S6" s="387"/>
      <c r="T6" s="387"/>
      <c r="U6" s="387"/>
      <c r="V6" s="388"/>
    </row>
    <row r="7" spans="2:22" ht="17.25" customHeight="1">
      <c r="B7" s="395" t="s">
        <v>167</v>
      </c>
      <c r="C7" s="396"/>
      <c r="D7" s="396"/>
      <c r="E7" s="396"/>
      <c r="F7" s="396"/>
      <c r="G7" s="396"/>
      <c r="H7" s="396"/>
      <c r="I7" s="396"/>
      <c r="J7" s="396"/>
      <c r="K7" s="396"/>
      <c r="L7" s="396"/>
      <c r="M7" s="396"/>
      <c r="N7" s="396"/>
      <c r="O7" s="396"/>
      <c r="P7" s="396"/>
      <c r="Q7" s="396"/>
      <c r="R7" s="396"/>
      <c r="S7" s="396"/>
      <c r="T7" s="396"/>
      <c r="U7" s="396"/>
      <c r="V7" s="397"/>
    </row>
    <row r="8" spans="2:22" ht="24" customHeight="1">
      <c r="B8" s="386" t="s">
        <v>172</v>
      </c>
      <c r="C8" s="387"/>
      <c r="D8" s="387"/>
      <c r="E8" s="387"/>
      <c r="F8" s="387"/>
      <c r="G8" s="387"/>
      <c r="H8" s="387"/>
      <c r="I8" s="387"/>
      <c r="J8" s="387"/>
      <c r="K8" s="387"/>
      <c r="L8" s="387"/>
      <c r="M8" s="387"/>
      <c r="N8" s="387"/>
      <c r="O8" s="387"/>
      <c r="P8" s="387"/>
      <c r="Q8" s="387"/>
      <c r="R8" s="387"/>
      <c r="S8" s="387"/>
      <c r="T8" s="387"/>
      <c r="U8" s="387"/>
      <c r="V8" s="388"/>
    </row>
    <row r="9" spans="2:22" ht="13.5" thickBot="1">
      <c r="B9" s="16"/>
      <c r="C9" s="8"/>
      <c r="D9" s="8"/>
      <c r="E9" s="8"/>
      <c r="F9" s="8"/>
      <c r="G9" s="8"/>
      <c r="H9" s="8"/>
      <c r="I9" s="8"/>
      <c r="J9" s="8"/>
      <c r="K9" s="8"/>
      <c r="L9" s="8"/>
      <c r="M9" s="8"/>
      <c r="N9" s="8"/>
      <c r="O9" s="8"/>
      <c r="P9" s="8"/>
      <c r="Q9" s="8"/>
      <c r="R9" s="8"/>
      <c r="S9" s="8"/>
      <c r="T9" s="8"/>
      <c r="U9" s="8"/>
      <c r="V9" s="21"/>
    </row>
    <row r="10" spans="2:22" ht="15.75">
      <c r="B10" s="129"/>
      <c r="C10" s="370" t="s">
        <v>170</v>
      </c>
      <c r="D10" s="370"/>
      <c r="E10" s="370"/>
      <c r="F10" s="370"/>
      <c r="G10" s="370"/>
      <c r="H10" s="370"/>
      <c r="I10" s="370"/>
      <c r="J10" s="370"/>
      <c r="K10" s="130"/>
      <c r="L10" s="8"/>
      <c r="M10" s="374" t="s">
        <v>173</v>
      </c>
      <c r="N10" s="370"/>
      <c r="O10" s="370"/>
      <c r="P10" s="370"/>
      <c r="Q10" s="370"/>
      <c r="R10" s="370"/>
      <c r="S10" s="370"/>
      <c r="T10" s="370"/>
      <c r="U10" s="370"/>
      <c r="V10" s="130"/>
    </row>
    <row r="11" spans="2:24" ht="12.75" customHeight="1">
      <c r="B11" s="131" t="s">
        <v>168</v>
      </c>
      <c r="C11" s="8"/>
      <c r="D11" s="8"/>
      <c r="E11" s="8"/>
      <c r="F11" s="8"/>
      <c r="G11" s="8"/>
      <c r="H11" s="8"/>
      <c r="I11" s="8"/>
      <c r="J11" s="8"/>
      <c r="K11" s="21"/>
      <c r="L11" s="8"/>
      <c r="M11" s="381" t="s">
        <v>166</v>
      </c>
      <c r="N11" s="382"/>
      <c r="O11" s="382"/>
      <c r="P11" s="382"/>
      <c r="Q11" s="382"/>
      <c r="R11" s="382"/>
      <c r="S11" s="382"/>
      <c r="T11" s="382"/>
      <c r="U11" s="382"/>
      <c r="V11" s="383"/>
      <c r="W11" s="100"/>
      <c r="X11" s="98"/>
    </row>
    <row r="12" spans="2:24" ht="12.75">
      <c r="B12" s="131" t="s">
        <v>146</v>
      </c>
      <c r="C12" s="8"/>
      <c r="D12" s="8"/>
      <c r="E12" s="8"/>
      <c r="F12" s="8"/>
      <c r="G12" s="8"/>
      <c r="H12" s="8"/>
      <c r="I12" s="8"/>
      <c r="J12" s="8"/>
      <c r="K12" s="21"/>
      <c r="L12" s="8"/>
      <c r="M12" s="381"/>
      <c r="N12" s="382"/>
      <c r="O12" s="382"/>
      <c r="P12" s="382"/>
      <c r="Q12" s="382"/>
      <c r="R12" s="382"/>
      <c r="S12" s="382"/>
      <c r="T12" s="382"/>
      <c r="U12" s="382"/>
      <c r="V12" s="383"/>
      <c r="W12" s="100"/>
      <c r="X12" s="98"/>
    </row>
    <row r="13" spans="2:22" ht="12.75">
      <c r="B13" s="132" t="s">
        <v>169</v>
      </c>
      <c r="C13" s="97"/>
      <c r="D13" s="97"/>
      <c r="E13" s="97"/>
      <c r="F13" s="97"/>
      <c r="G13" s="97"/>
      <c r="H13" s="97"/>
      <c r="I13" s="97"/>
      <c r="J13" s="97"/>
      <c r="K13" s="133"/>
      <c r="L13" s="97"/>
      <c r="M13" s="132" t="s">
        <v>149</v>
      </c>
      <c r="N13" s="97"/>
      <c r="O13" s="97"/>
      <c r="P13" s="97"/>
      <c r="Q13" s="8"/>
      <c r="R13" s="8"/>
      <c r="S13" s="8"/>
      <c r="T13" s="8"/>
      <c r="U13" s="8"/>
      <c r="V13" s="21"/>
    </row>
    <row r="14" spans="2:22" ht="12.75">
      <c r="B14" s="384" t="s">
        <v>147</v>
      </c>
      <c r="C14" s="385"/>
      <c r="D14" s="385"/>
      <c r="E14" s="385"/>
      <c r="F14" s="379"/>
      <c r="G14" s="379"/>
      <c r="H14" s="379"/>
      <c r="I14" s="97"/>
      <c r="J14" s="97"/>
      <c r="K14" s="133"/>
      <c r="L14" s="97"/>
      <c r="M14" s="132" t="s">
        <v>150</v>
      </c>
      <c r="N14" s="97"/>
      <c r="O14" s="97"/>
      <c r="P14" s="97"/>
      <c r="Q14" s="8"/>
      <c r="R14" s="8"/>
      <c r="S14" s="8"/>
      <c r="T14" s="8"/>
      <c r="U14" s="8"/>
      <c r="V14" s="21"/>
    </row>
    <row r="15" spans="2:22" ht="12.75">
      <c r="B15" s="375" t="s">
        <v>148</v>
      </c>
      <c r="C15" s="376"/>
      <c r="D15" s="376"/>
      <c r="E15" s="376"/>
      <c r="F15" s="380"/>
      <c r="G15" s="380"/>
      <c r="H15" s="380"/>
      <c r="I15" s="97"/>
      <c r="J15" s="97"/>
      <c r="K15" s="133"/>
      <c r="L15" s="97"/>
      <c r="M15" s="132" t="s">
        <v>151</v>
      </c>
      <c r="N15" s="97"/>
      <c r="O15" s="97"/>
      <c r="P15" s="97"/>
      <c r="Q15" s="8"/>
      <c r="R15" s="8"/>
      <c r="S15" s="8"/>
      <c r="T15" s="8"/>
      <c r="U15" s="8"/>
      <c r="V15" s="21"/>
    </row>
    <row r="16" spans="2:22" ht="12.75">
      <c r="B16" s="375" t="s">
        <v>142</v>
      </c>
      <c r="C16" s="376"/>
      <c r="D16" s="376"/>
      <c r="E16" s="376"/>
      <c r="F16" s="97"/>
      <c r="G16" s="97"/>
      <c r="H16" s="97"/>
      <c r="I16" s="97"/>
      <c r="J16" s="97"/>
      <c r="K16" s="133"/>
      <c r="L16" s="97"/>
      <c r="M16" s="132" t="s">
        <v>152</v>
      </c>
      <c r="N16" s="97"/>
      <c r="O16" s="97"/>
      <c r="P16" s="97"/>
      <c r="Q16" s="8"/>
      <c r="R16" s="8"/>
      <c r="S16" s="8"/>
      <c r="T16" s="8"/>
      <c r="U16" s="8"/>
      <c r="V16" s="21"/>
    </row>
    <row r="17" spans="2:22" ht="12.75">
      <c r="B17" s="375" t="s">
        <v>143</v>
      </c>
      <c r="C17" s="376"/>
      <c r="D17" s="376"/>
      <c r="E17" s="376"/>
      <c r="F17" s="97"/>
      <c r="G17" s="97"/>
      <c r="H17" s="97"/>
      <c r="I17" s="97"/>
      <c r="J17" s="97"/>
      <c r="K17" s="133"/>
      <c r="L17" s="97"/>
      <c r="M17" s="132" t="s">
        <v>158</v>
      </c>
      <c r="N17" s="97"/>
      <c r="O17" s="97"/>
      <c r="P17" s="97"/>
      <c r="Q17" s="8"/>
      <c r="R17" s="8"/>
      <c r="S17" s="8"/>
      <c r="T17" s="8"/>
      <c r="U17" s="8"/>
      <c r="V17" s="21"/>
    </row>
    <row r="18" spans="2:22" ht="16.5" customHeight="1" thickBot="1">
      <c r="B18" s="377" t="s">
        <v>144</v>
      </c>
      <c r="C18" s="378"/>
      <c r="D18" s="378"/>
      <c r="E18" s="378"/>
      <c r="F18" s="134"/>
      <c r="G18" s="134"/>
      <c r="H18" s="134"/>
      <c r="I18" s="134"/>
      <c r="J18" s="134"/>
      <c r="K18" s="135"/>
      <c r="L18" s="134"/>
      <c r="M18" s="136" t="s">
        <v>157</v>
      </c>
      <c r="N18" s="134"/>
      <c r="O18" s="134"/>
      <c r="P18" s="134"/>
      <c r="Q18" s="25"/>
      <c r="R18" s="25"/>
      <c r="S18" s="25"/>
      <c r="T18" s="25"/>
      <c r="U18" s="25"/>
      <c r="V18" s="26"/>
    </row>
    <row r="19" spans="2:22" s="99" customFormat="1" ht="12.75">
      <c r="B19" s="104"/>
      <c r="C19" s="104"/>
      <c r="D19" s="104"/>
      <c r="E19" s="104"/>
      <c r="F19" s="104"/>
      <c r="G19" s="104"/>
      <c r="H19" s="104"/>
      <c r="I19" s="104"/>
      <c r="J19" s="104"/>
      <c r="K19" s="104"/>
      <c r="L19" s="105"/>
      <c r="M19" s="106"/>
      <c r="N19" s="106"/>
      <c r="O19" s="106"/>
      <c r="P19" s="106"/>
      <c r="Q19" s="106"/>
      <c r="R19" s="106"/>
      <c r="S19" s="106"/>
      <c r="T19" s="106"/>
      <c r="U19" s="106"/>
      <c r="V19" s="106"/>
    </row>
    <row r="20" spans="2:22" ht="36.75" customHeight="1">
      <c r="B20" s="368" t="s">
        <v>174</v>
      </c>
      <c r="C20" s="368"/>
      <c r="D20" s="368"/>
      <c r="E20" s="368"/>
      <c r="F20" s="368"/>
      <c r="G20" s="368"/>
      <c r="H20" s="368"/>
      <c r="I20" s="368"/>
      <c r="J20" s="368"/>
      <c r="K20" s="368"/>
      <c r="L20" s="368"/>
      <c r="M20" s="368"/>
      <c r="N20" s="368"/>
      <c r="O20" s="368"/>
      <c r="P20" s="368"/>
      <c r="Q20" s="368"/>
      <c r="R20" s="368"/>
      <c r="S20" s="368"/>
      <c r="T20" s="368"/>
      <c r="U20" s="368"/>
      <c r="V20" s="368"/>
    </row>
    <row r="21" spans="2:22" s="99" customFormat="1" ht="8.25" customHeight="1" thickBot="1">
      <c r="B21" s="108"/>
      <c r="C21" s="139"/>
      <c r="D21" s="139"/>
      <c r="E21" s="139"/>
      <c r="F21" s="139"/>
      <c r="G21" s="139"/>
      <c r="H21" s="139"/>
      <c r="I21" s="139"/>
      <c r="J21" s="139"/>
      <c r="K21" s="108"/>
      <c r="L21" s="108"/>
      <c r="M21" s="139"/>
      <c r="N21" s="139"/>
      <c r="O21" s="139"/>
      <c r="P21" s="139"/>
      <c r="Q21" s="139"/>
      <c r="R21" s="139"/>
      <c r="S21" s="139"/>
      <c r="T21" s="139"/>
      <c r="U21" s="108"/>
      <c r="V21" s="108"/>
    </row>
    <row r="22" spans="2:22" ht="15.75" customHeight="1">
      <c r="B22" s="129"/>
      <c r="C22" s="370" t="s">
        <v>153</v>
      </c>
      <c r="D22" s="370"/>
      <c r="E22" s="370"/>
      <c r="F22" s="370"/>
      <c r="G22" s="370"/>
      <c r="H22" s="370"/>
      <c r="I22" s="370"/>
      <c r="J22" s="370"/>
      <c r="K22" s="140"/>
      <c r="L22" s="102"/>
      <c r="M22" s="374" t="s">
        <v>145</v>
      </c>
      <c r="N22" s="370"/>
      <c r="O22" s="370"/>
      <c r="P22" s="370"/>
      <c r="Q22" s="370"/>
      <c r="R22" s="370"/>
      <c r="S22" s="370"/>
      <c r="T22" s="370"/>
      <c r="U22" s="142"/>
      <c r="V22" s="130"/>
    </row>
    <row r="23" spans="2:22" ht="11.25" customHeight="1">
      <c r="B23" s="16"/>
      <c r="C23" s="372" t="s">
        <v>160</v>
      </c>
      <c r="D23" s="372"/>
      <c r="E23" s="372"/>
      <c r="F23" s="372"/>
      <c r="G23" s="372"/>
      <c r="H23" s="372"/>
      <c r="I23" s="101"/>
      <c r="J23" s="101"/>
      <c r="K23" s="141"/>
      <c r="L23" s="101"/>
      <c r="M23" s="373" t="s">
        <v>160</v>
      </c>
      <c r="N23" s="330"/>
      <c r="O23" s="330"/>
      <c r="P23" s="330"/>
      <c r="Q23" s="330"/>
      <c r="R23" s="330"/>
      <c r="S23" s="101"/>
      <c r="T23" s="101"/>
      <c r="U23" s="8"/>
      <c r="V23" s="21"/>
    </row>
    <row r="24" spans="2:22" ht="12.75">
      <c r="B24" s="16"/>
      <c r="C24" s="330" t="s">
        <v>161</v>
      </c>
      <c r="D24" s="330"/>
      <c r="E24" s="330"/>
      <c r="F24" s="330"/>
      <c r="G24" s="330"/>
      <c r="H24" s="330"/>
      <c r="I24" s="330"/>
      <c r="J24" s="8"/>
      <c r="K24" s="21"/>
      <c r="L24" s="8"/>
      <c r="M24" s="373" t="s">
        <v>161</v>
      </c>
      <c r="N24" s="330"/>
      <c r="O24" s="330"/>
      <c r="P24" s="330"/>
      <c r="Q24" s="330"/>
      <c r="R24" s="330"/>
      <c r="S24" s="330"/>
      <c r="T24" s="330"/>
      <c r="U24" s="8"/>
      <c r="V24" s="21"/>
    </row>
    <row r="25" spans="2:22" ht="12.75">
      <c r="B25" s="16"/>
      <c r="C25" s="8" t="s">
        <v>154</v>
      </c>
      <c r="D25" s="8"/>
      <c r="E25" s="8"/>
      <c r="F25" s="8"/>
      <c r="G25" s="8"/>
      <c r="H25" s="8"/>
      <c r="I25" s="8"/>
      <c r="J25" s="8"/>
      <c r="K25" s="21"/>
      <c r="L25" s="8"/>
      <c r="M25" s="16" t="s">
        <v>162</v>
      </c>
      <c r="N25" s="8"/>
      <c r="O25" s="8"/>
      <c r="P25" s="8"/>
      <c r="Q25" s="8"/>
      <c r="R25" s="8"/>
      <c r="S25" s="8"/>
      <c r="T25" s="8"/>
      <c r="U25" s="8"/>
      <c r="V25" s="21"/>
    </row>
    <row r="26" spans="2:22" ht="12.75">
      <c r="B26" s="16"/>
      <c r="C26" s="8" t="s">
        <v>155</v>
      </c>
      <c r="D26" s="8"/>
      <c r="E26" s="8"/>
      <c r="F26" s="8"/>
      <c r="G26" s="8"/>
      <c r="H26" s="8"/>
      <c r="I26" s="8"/>
      <c r="J26" s="8"/>
      <c r="K26" s="21"/>
      <c r="L26" s="8"/>
      <c r="M26" s="16"/>
      <c r="N26" s="8"/>
      <c r="O26" s="8"/>
      <c r="P26" s="8"/>
      <c r="Q26" s="8"/>
      <c r="R26" s="8"/>
      <c r="S26" s="8"/>
      <c r="T26" s="8"/>
      <c r="U26" s="8"/>
      <c r="V26" s="21"/>
    </row>
    <row r="27" spans="2:22" ht="13.5" thickBot="1">
      <c r="B27" s="24"/>
      <c r="C27" s="25"/>
      <c r="D27" s="25"/>
      <c r="E27" s="25"/>
      <c r="F27" s="25"/>
      <c r="G27" s="25"/>
      <c r="H27" s="25"/>
      <c r="I27" s="25"/>
      <c r="J27" s="25"/>
      <c r="K27" s="26"/>
      <c r="L27" s="8"/>
      <c r="M27" s="24"/>
      <c r="N27" s="25"/>
      <c r="O27" s="25"/>
      <c r="P27" s="25"/>
      <c r="Q27" s="25"/>
      <c r="R27" s="25"/>
      <c r="S27" s="25"/>
      <c r="T27" s="25"/>
      <c r="U27" s="25"/>
      <c r="V27" s="26"/>
    </row>
    <row r="29" spans="5:20" ht="23.25">
      <c r="E29" s="371" t="s">
        <v>159</v>
      </c>
      <c r="F29" s="371"/>
      <c r="G29" s="371"/>
      <c r="H29" s="371"/>
      <c r="I29" s="371"/>
      <c r="J29" s="371"/>
      <c r="K29" s="371"/>
      <c r="L29" s="371"/>
      <c r="M29" s="371"/>
      <c r="N29" s="371"/>
      <c r="O29" s="371"/>
      <c r="P29" s="371"/>
      <c r="Q29" s="371"/>
      <c r="R29" s="371"/>
      <c r="S29" s="371"/>
      <c r="T29" s="371"/>
    </row>
    <row r="30" spans="5:20" ht="12.75">
      <c r="E30" s="22"/>
      <c r="F30" s="22"/>
      <c r="G30" s="22"/>
      <c r="H30" s="22"/>
      <c r="I30" s="369" t="s">
        <v>156</v>
      </c>
      <c r="J30" s="369"/>
      <c r="K30" s="369"/>
      <c r="L30" s="369"/>
      <c r="M30" s="369"/>
      <c r="N30" s="369"/>
      <c r="O30" s="369"/>
      <c r="P30" s="22"/>
      <c r="Q30" s="22"/>
      <c r="R30" s="22"/>
      <c r="S30" s="22"/>
      <c r="T30" s="22"/>
    </row>
    <row r="31" spans="9:15" ht="15.75" customHeight="1">
      <c r="I31" s="369"/>
      <c r="J31" s="369"/>
      <c r="K31" s="369"/>
      <c r="L31" s="369"/>
      <c r="M31" s="369"/>
      <c r="N31" s="369"/>
      <c r="O31" s="369"/>
    </row>
  </sheetData>
  <sheetProtection password="E847" sheet="1" objects="1" scenarios="1"/>
  <mergeCells count="24">
    <mergeCell ref="B8:V8"/>
    <mergeCell ref="B15:E15"/>
    <mergeCell ref="B3:V3"/>
    <mergeCell ref="B5:V5"/>
    <mergeCell ref="B6:V6"/>
    <mergeCell ref="B7:V7"/>
    <mergeCell ref="B17:E17"/>
    <mergeCell ref="B18:E18"/>
    <mergeCell ref="F14:H14"/>
    <mergeCell ref="F15:H15"/>
    <mergeCell ref="M10:U10"/>
    <mergeCell ref="M11:V12"/>
    <mergeCell ref="B14:E14"/>
    <mergeCell ref="B16:E16"/>
    <mergeCell ref="B20:V20"/>
    <mergeCell ref="I30:O31"/>
    <mergeCell ref="C10:J10"/>
    <mergeCell ref="E29:T29"/>
    <mergeCell ref="C23:H23"/>
    <mergeCell ref="M23:R23"/>
    <mergeCell ref="C24:I24"/>
    <mergeCell ref="M24:T24"/>
    <mergeCell ref="C22:J22"/>
    <mergeCell ref="M22:T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GECMEZ</dc:creator>
  <cp:keywords/>
  <dc:description/>
  <cp:lastModifiedBy>Windows Kullanıcısı</cp:lastModifiedBy>
  <cp:lastPrinted>2020-08-20T10:41:31Z</cp:lastPrinted>
  <dcterms:created xsi:type="dcterms:W3CDTF">2014-07-01T09:32:18Z</dcterms:created>
  <dcterms:modified xsi:type="dcterms:W3CDTF">2020-08-21T07:34:16Z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